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imeltok\OneDrive - Defense Information Systems Agency\Documents\M&amp;S\Data_Management_Reports\"/>
    </mc:Choice>
  </mc:AlternateContent>
  <xr:revisionPtr revIDLastSave="0" documentId="13_ncr:1_{EACF52F5-300D-47CD-90C2-9BD3E21705C7}" xr6:coauthVersionLast="47" xr6:coauthVersionMax="47" xr10:uidLastSave="{00000000-0000-0000-0000-000000000000}"/>
  <bookViews>
    <workbookView xWindow="-120" yWindow="90" windowWidth="29040" windowHeight="15630" xr2:uid="{00000000-000D-0000-FFFF-FFFF00000000}"/>
  </bookViews>
  <sheets>
    <sheet name="Instructions" sheetId="3" r:id="rId1"/>
    <sheet name="M&amp;STP SUPERVISOR MGR DATA" sheetId="1" r:id="rId2"/>
    <sheet name="M&amp;STP TRAINING COMPLIANCE" sheetId="2" r:id="rId3"/>
  </sheets>
  <definedNames>
    <definedName name="_xlnm.Print_Area" localSheetId="1">'M&amp;STP SUPERVISOR MGR DATA'!$A$1:$N$54</definedName>
    <definedName name="_xlnm.Print_Area" localSheetId="2">'M&amp;STP TRAINING COMPLIANCE'!$A$1:$AM$48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4" i="1"/>
  <c r="I8" i="1"/>
  <c r="F5" i="1" l="1"/>
  <c r="F6" i="1"/>
  <c r="F7" i="1"/>
  <c r="I7" i="1" s="1"/>
  <c r="F8" i="1"/>
  <c r="F9" i="1"/>
  <c r="F10" i="1"/>
  <c r="I10" i="1" s="1"/>
  <c r="F11" i="1"/>
  <c r="F12" i="1"/>
  <c r="F13" i="1"/>
  <c r="F14" i="1"/>
  <c r="F15" i="1"/>
  <c r="F16" i="1"/>
  <c r="F17" i="1"/>
  <c r="F19" i="1"/>
  <c r="F20" i="1"/>
  <c r="F21" i="1"/>
  <c r="F22" i="1"/>
  <c r="F23" i="1"/>
  <c r="F24" i="1"/>
  <c r="F25" i="1"/>
  <c r="F26" i="1"/>
  <c r="F27" i="1"/>
  <c r="F28" i="1"/>
  <c r="F29" i="1"/>
  <c r="F30" i="1"/>
  <c r="F31" i="1"/>
  <c r="F32" i="1"/>
  <c r="F33" i="1"/>
  <c r="F34" i="1"/>
  <c r="J3" i="2"/>
  <c r="F36"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AJ40" i="2"/>
  <c r="AJ39" i="2"/>
  <c r="AJ38" i="2"/>
  <c r="AJ37" i="2"/>
  <c r="AJ36" i="2"/>
  <c r="AI40" i="2"/>
  <c r="AI39" i="2"/>
  <c r="AI38" i="2"/>
  <c r="AI37" i="2"/>
  <c r="AI36" i="2"/>
  <c r="AH40" i="2"/>
  <c r="AH39" i="2"/>
  <c r="AH38" i="2"/>
  <c r="AH37" i="2"/>
  <c r="AH36" i="2"/>
  <c r="AG40" i="2"/>
  <c r="AG39" i="2"/>
  <c r="AG38" i="2"/>
  <c r="AG37" i="2"/>
  <c r="AG36" i="2"/>
  <c r="AK40" i="2"/>
  <c r="AK39" i="2"/>
  <c r="AK38" i="2"/>
  <c r="AK37" i="2"/>
  <c r="AK36" i="2"/>
  <c r="AM38" i="2"/>
  <c r="AM40" i="2"/>
  <c r="AM39" i="2"/>
  <c r="AM37" i="2"/>
  <c r="AM36" i="2"/>
  <c r="AL36"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AL39" i="2" l="1"/>
  <c r="AL38" i="2"/>
  <c r="AL37" i="2"/>
  <c r="AB35" i="2" l="1"/>
  <c r="W35" i="2"/>
  <c r="O35" i="2"/>
  <c r="I35" i="2"/>
  <c r="D35" i="2"/>
  <c r="V19" i="2" l="1"/>
  <c r="K3" i="2"/>
  <c r="L3" i="2" s="1"/>
  <c r="AA4" i="2" l="1"/>
  <c r="AC4" i="2" s="1"/>
  <c r="AA5" i="2"/>
  <c r="AC5" i="2" s="1"/>
  <c r="AA6" i="2"/>
  <c r="AC6" i="2" s="1"/>
  <c r="AA7" i="2"/>
  <c r="AC7" i="2" s="1"/>
  <c r="AA8" i="2"/>
  <c r="AC8" i="2" s="1"/>
  <c r="AA9" i="2"/>
  <c r="AC9" i="2" s="1"/>
  <c r="AA10" i="2"/>
  <c r="AC10" i="2" s="1"/>
  <c r="AA11" i="2"/>
  <c r="AC11" i="2" s="1"/>
  <c r="AA12" i="2"/>
  <c r="AC12" i="2" s="1"/>
  <c r="AA13" i="2"/>
  <c r="AC13" i="2" s="1"/>
  <c r="AA14" i="2"/>
  <c r="AC14" i="2" s="1"/>
  <c r="AA15" i="2"/>
  <c r="AC15" i="2" s="1"/>
  <c r="AA16" i="2"/>
  <c r="AC16" i="2" s="1"/>
  <c r="AA17" i="2"/>
  <c r="AC17" i="2" s="1"/>
  <c r="AA18" i="2"/>
  <c r="AC18" i="2" s="1"/>
  <c r="AA19" i="2"/>
  <c r="AC19" i="2" s="1"/>
  <c r="AA20" i="2"/>
  <c r="AC20" i="2" s="1"/>
  <c r="AA21" i="2"/>
  <c r="AC21" i="2" s="1"/>
  <c r="AA22" i="2"/>
  <c r="AC22" i="2" s="1"/>
  <c r="AA23" i="2"/>
  <c r="AC23" i="2" s="1"/>
  <c r="AA24" i="2"/>
  <c r="AC24" i="2" s="1"/>
  <c r="AA25" i="2"/>
  <c r="AC25" i="2" s="1"/>
  <c r="AA26" i="2"/>
  <c r="AC26" i="2" s="1"/>
  <c r="AA27" i="2"/>
  <c r="AC27" i="2" s="1"/>
  <c r="AA28" i="2"/>
  <c r="AC28" i="2" s="1"/>
  <c r="AA29" i="2"/>
  <c r="AC29" i="2" s="1"/>
  <c r="AA30" i="2"/>
  <c r="AC30" i="2" s="1"/>
  <c r="AA31" i="2"/>
  <c r="AC31" i="2" s="1"/>
  <c r="AA32" i="2"/>
  <c r="AC32" i="2" s="1"/>
  <c r="AA33" i="2"/>
  <c r="AC33" i="2" s="1"/>
  <c r="AA3" i="2"/>
  <c r="AC3" i="2" s="1"/>
  <c r="V4" i="2"/>
  <c r="V5" i="2"/>
  <c r="V6" i="2"/>
  <c r="V7" i="2"/>
  <c r="V8" i="2"/>
  <c r="V9" i="2"/>
  <c r="V10" i="2"/>
  <c r="V11" i="2"/>
  <c r="V12" i="2"/>
  <c r="V13" i="2"/>
  <c r="V14" i="2"/>
  <c r="V15" i="2"/>
  <c r="V16" i="2"/>
  <c r="V17" i="2"/>
  <c r="V18" i="2"/>
  <c r="V20" i="2"/>
  <c r="V21" i="2"/>
  <c r="V22" i="2"/>
  <c r="V23" i="2"/>
  <c r="V24" i="2"/>
  <c r="V25" i="2"/>
  <c r="V26" i="2"/>
  <c r="V27" i="2"/>
  <c r="V28" i="2"/>
  <c r="V29" i="2"/>
  <c r="V30" i="2"/>
  <c r="V31" i="2"/>
  <c r="V32" i="2"/>
  <c r="V33" i="2"/>
  <c r="V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 i="2"/>
  <c r="M14" i="2" l="1"/>
  <c r="F14" i="2"/>
  <c r="M5" i="2"/>
  <c r="F5" i="2"/>
  <c r="F20" i="2"/>
  <c r="M20" i="2"/>
  <c r="F27" i="2"/>
  <c r="M27" i="2"/>
  <c r="F19" i="2"/>
  <c r="M19" i="2"/>
  <c r="F11" i="2"/>
  <c r="M11" i="2"/>
  <c r="M13" i="2"/>
  <c r="F13" i="2"/>
  <c r="F3" i="2"/>
  <c r="M3" i="2"/>
  <c r="M26" i="2"/>
  <c r="F26" i="2"/>
  <c r="M18" i="2"/>
  <c r="F18" i="2"/>
  <c r="F10" i="2"/>
  <c r="G10" i="2" s="1"/>
  <c r="M10" i="2"/>
  <c r="M22" i="2"/>
  <c r="F22" i="2"/>
  <c r="F12" i="2"/>
  <c r="M12" i="2"/>
  <c r="F33" i="2"/>
  <c r="M33" i="2"/>
  <c r="M25" i="2"/>
  <c r="F25" i="2"/>
  <c r="F17" i="2"/>
  <c r="M17" i="2"/>
  <c r="M9" i="2"/>
  <c r="F9" i="2"/>
  <c r="M30" i="2"/>
  <c r="F30" i="2"/>
  <c r="F29" i="2"/>
  <c r="M29" i="2"/>
  <c r="F28" i="2"/>
  <c r="M28" i="2"/>
  <c r="M32" i="2"/>
  <c r="F32" i="2"/>
  <c r="M24" i="2"/>
  <c r="F24" i="2"/>
  <c r="G24" i="2" s="1"/>
  <c r="F16" i="2"/>
  <c r="M16" i="2"/>
  <c r="M8" i="2"/>
  <c r="F8" i="2"/>
  <c r="M6" i="2"/>
  <c r="F6" i="2"/>
  <c r="M21" i="2"/>
  <c r="F21" i="2"/>
  <c r="M4" i="2"/>
  <c r="F4" i="2"/>
  <c r="F31" i="2"/>
  <c r="M31" i="2"/>
  <c r="M23" i="2"/>
  <c r="F23" i="2"/>
  <c r="F15" i="2"/>
  <c r="M15" i="2"/>
  <c r="F7" i="2"/>
  <c r="M7" i="2"/>
  <c r="E14" i="2"/>
  <c r="E21" i="2"/>
  <c r="E28" i="2"/>
  <c r="E20" i="2"/>
  <c r="E12" i="2"/>
  <c r="E4" i="2"/>
  <c r="E30" i="2"/>
  <c r="E13" i="2"/>
  <c r="E5" i="2"/>
  <c r="E19" i="2"/>
  <c r="E3" i="2"/>
  <c r="E26" i="2"/>
  <c r="E18" i="2"/>
  <c r="E10" i="2"/>
  <c r="E22" i="2"/>
  <c r="E25" i="2"/>
  <c r="E17" i="2"/>
  <c r="E9" i="2"/>
  <c r="E29" i="2"/>
  <c r="E27" i="2"/>
  <c r="E24" i="2"/>
  <c r="E16" i="2"/>
  <c r="E8" i="2"/>
  <c r="E6" i="2"/>
  <c r="E11" i="2"/>
  <c r="E33" i="2"/>
  <c r="E32" i="2"/>
  <c r="E31" i="2"/>
  <c r="E23" i="2"/>
  <c r="E15" i="2"/>
  <c r="E7" i="2"/>
  <c r="J36" i="1"/>
  <c r="X38" i="2" s="1"/>
  <c r="X39" i="2" s="1"/>
  <c r="B36" i="1"/>
  <c r="Y38" i="2" l="1"/>
  <c r="N33" i="2" l="1"/>
  <c r="I34" i="1"/>
  <c r="B33" i="2" l="1"/>
  <c r="AF33" i="2" s="1"/>
  <c r="K34" i="1"/>
  <c r="R33" i="2"/>
  <c r="P33" i="2"/>
  <c r="C36" i="1" l="1"/>
  <c r="D36" i="1"/>
  <c r="E36" i="1"/>
  <c r="I4" i="1" l="1"/>
  <c r="K4" i="1" s="1"/>
  <c r="N3" i="2" l="1"/>
  <c r="P3" i="2" l="1"/>
  <c r="R3" i="2"/>
  <c r="B3" i="2"/>
  <c r="AF3" i="2" s="1"/>
  <c r="S3" i="2"/>
  <c r="Y21" i="2"/>
  <c r="Z21" i="2" s="1"/>
  <c r="K21" i="2"/>
  <c r="L21" i="2" s="1"/>
  <c r="U3" i="2" l="1"/>
  <c r="T3" i="2"/>
  <c r="N21" i="2"/>
  <c r="I22" i="1"/>
  <c r="AD21" i="2"/>
  <c r="AE21" i="2" s="1"/>
  <c r="B21" i="2" l="1"/>
  <c r="AF21" i="2" s="1"/>
  <c r="K22" i="1"/>
  <c r="G21" i="2"/>
  <c r="P21" i="2"/>
  <c r="R21" i="2"/>
  <c r="G32" i="2" l="1"/>
  <c r="G3" i="2" l="1"/>
  <c r="G4" i="2"/>
  <c r="G8" i="2"/>
  <c r="G12" i="2"/>
  <c r="G15" i="2"/>
  <c r="G17" i="2"/>
  <c r="G19" i="2"/>
  <c r="G30" i="2"/>
  <c r="G7" i="2"/>
  <c r="G33" i="2"/>
  <c r="L36" i="1"/>
  <c r="H36" i="1"/>
  <c r="G36" i="1"/>
  <c r="C35" i="2" l="1"/>
  <c r="G6" i="2"/>
  <c r="G25" i="2"/>
  <c r="G16" i="2"/>
  <c r="G26" i="2"/>
  <c r="G20" i="2"/>
  <c r="G9" i="2"/>
  <c r="G18" i="2"/>
  <c r="G11" i="2"/>
  <c r="G31" i="2"/>
  <c r="G23" i="2"/>
  <c r="G29" i="2"/>
  <c r="G22" i="2"/>
  <c r="G14" i="2"/>
  <c r="G28" i="2"/>
  <c r="G13" i="2"/>
  <c r="G27" i="2"/>
  <c r="E35" i="2" l="1"/>
  <c r="C45" i="2"/>
  <c r="C38" i="2"/>
  <c r="E41" i="2"/>
  <c r="N28" i="2"/>
  <c r="AD29" i="2"/>
  <c r="AE29" i="2" s="1"/>
  <c r="Y29" i="2"/>
  <c r="Z29" i="2" s="1"/>
  <c r="K29" i="2"/>
  <c r="L29" i="2" s="1"/>
  <c r="Y27" i="2"/>
  <c r="Z27" i="2" s="1"/>
  <c r="K27" i="2"/>
  <c r="L27" i="2" s="1"/>
  <c r="P28" i="2" l="1"/>
  <c r="R28" i="2"/>
  <c r="N27" i="2"/>
  <c r="N29" i="2"/>
  <c r="I30" i="1"/>
  <c r="AD27" i="2"/>
  <c r="AE27" i="2" s="1"/>
  <c r="I28" i="1"/>
  <c r="B27" i="2" l="1"/>
  <c r="AF27" i="2" s="1"/>
  <c r="K28" i="1"/>
  <c r="B29" i="2"/>
  <c r="AF29" i="2" s="1"/>
  <c r="K30" i="1"/>
  <c r="S29" i="2"/>
  <c r="P29" i="2"/>
  <c r="R29" i="2"/>
  <c r="P27" i="2"/>
  <c r="R27" i="2"/>
  <c r="T29" i="2" l="1"/>
  <c r="U29" i="2"/>
  <c r="AD33" i="2"/>
  <c r="AE33" i="2" s="1"/>
  <c r="Y33" i="2"/>
  <c r="Z33" i="2" s="1"/>
  <c r="K33" i="2"/>
  <c r="L33" i="2" s="1"/>
  <c r="AD7" i="2" l="1"/>
  <c r="AE7" i="2" s="1"/>
  <c r="Y10" i="2"/>
  <c r="Z10" i="2" s="1"/>
  <c r="Y6" i="2"/>
  <c r="Z6" i="2" s="1"/>
  <c r="Y7" i="2"/>
  <c r="Z7" i="2" s="1"/>
  <c r="F35" i="2" l="1"/>
  <c r="G35" i="2" s="1"/>
  <c r="G41" i="2" s="1"/>
  <c r="G5" i="2"/>
  <c r="S33" i="2"/>
  <c r="K5" i="2"/>
  <c r="L5" i="2" s="1"/>
  <c r="K4" i="2"/>
  <c r="L4" i="2" s="1"/>
  <c r="K8" i="2"/>
  <c r="L8" i="2" s="1"/>
  <c r="K9" i="2"/>
  <c r="L9" i="2" s="1"/>
  <c r="K10" i="2"/>
  <c r="L10" i="2" s="1"/>
  <c r="K11" i="2"/>
  <c r="L11" i="2" s="1"/>
  <c r="K12" i="2"/>
  <c r="L12" i="2" s="1"/>
  <c r="K14" i="2"/>
  <c r="L14" i="2" s="1"/>
  <c r="K15" i="2"/>
  <c r="L15" i="2" s="1"/>
  <c r="K17" i="2"/>
  <c r="L17" i="2" s="1"/>
  <c r="K18" i="2"/>
  <c r="L18" i="2" s="1"/>
  <c r="K19" i="2"/>
  <c r="L19" i="2" s="1"/>
  <c r="K20" i="2"/>
  <c r="L20" i="2" s="1"/>
  <c r="K13" i="2"/>
  <c r="L13" i="2" s="1"/>
  <c r="K22" i="2"/>
  <c r="L22" i="2" s="1"/>
  <c r="K23" i="2"/>
  <c r="L23" i="2" s="1"/>
  <c r="K24" i="2"/>
  <c r="L24" i="2" s="1"/>
  <c r="K16" i="2"/>
  <c r="L16" i="2" s="1"/>
  <c r="K25" i="2"/>
  <c r="L25" i="2" s="1"/>
  <c r="K26" i="2"/>
  <c r="L26" i="2" s="1"/>
  <c r="K28" i="2"/>
  <c r="L28" i="2" s="1"/>
  <c r="K30" i="2"/>
  <c r="L30" i="2" s="1"/>
  <c r="K31" i="2"/>
  <c r="L31" i="2" s="1"/>
  <c r="K32" i="2"/>
  <c r="L32" i="2" s="1"/>
  <c r="K6" i="2"/>
  <c r="L6" i="2" s="1"/>
  <c r="K7" i="2"/>
  <c r="L7" i="2" s="1"/>
  <c r="T33" i="2" l="1"/>
  <c r="U33" i="2"/>
  <c r="N9" i="2"/>
  <c r="R9" i="2" l="1"/>
  <c r="P9" i="2"/>
  <c r="H35" i="2"/>
  <c r="J35" i="2" l="1"/>
  <c r="M35" i="2"/>
  <c r="C37" i="2"/>
  <c r="C39" i="2" s="1"/>
  <c r="K35" i="2"/>
  <c r="N4" i="2"/>
  <c r="I5" i="1"/>
  <c r="K5" i="1" s="1"/>
  <c r="J38" i="2" l="1"/>
  <c r="L35" i="2"/>
  <c r="I41" i="2" s="1"/>
  <c r="P4" i="2"/>
  <c r="R4" i="2"/>
  <c r="B4" i="2"/>
  <c r="AF4" i="2" s="1"/>
  <c r="AD5" i="2"/>
  <c r="AE5" i="2" s="1"/>
  <c r="Y5" i="2"/>
  <c r="Z5" i="2" s="1"/>
  <c r="Y3" i="2"/>
  <c r="Z3" i="2" s="1"/>
  <c r="Y8" i="2"/>
  <c r="Z8" i="2" s="1"/>
  <c r="Y9" i="2"/>
  <c r="Z9" i="2" s="1"/>
  <c r="Y11" i="2"/>
  <c r="Z11" i="2" s="1"/>
  <c r="Y12" i="2"/>
  <c r="Z12" i="2" s="1"/>
  <c r="Y14" i="2"/>
  <c r="Z14" i="2" s="1"/>
  <c r="Y15" i="2"/>
  <c r="Z15" i="2" s="1"/>
  <c r="Y17" i="2"/>
  <c r="Z17" i="2" s="1"/>
  <c r="Y18" i="2"/>
  <c r="Z18" i="2" s="1"/>
  <c r="Y19" i="2"/>
  <c r="Z19" i="2" s="1"/>
  <c r="Y20" i="2"/>
  <c r="Z20" i="2" s="1"/>
  <c r="Y13" i="2"/>
  <c r="Z13" i="2" s="1"/>
  <c r="Y22" i="2"/>
  <c r="Z22" i="2" s="1"/>
  <c r="Y23" i="2"/>
  <c r="Z23" i="2" s="1"/>
  <c r="Y24" i="2"/>
  <c r="Z24" i="2" s="1"/>
  <c r="Y16" i="2"/>
  <c r="Z16" i="2" s="1"/>
  <c r="Y25" i="2"/>
  <c r="Z25" i="2" s="1"/>
  <c r="Y26" i="2"/>
  <c r="Z26" i="2" s="1"/>
  <c r="Y28" i="2"/>
  <c r="Z28" i="2" s="1"/>
  <c r="Y30" i="2"/>
  <c r="Z30" i="2" s="1"/>
  <c r="Y31" i="2"/>
  <c r="Z31" i="2" s="1"/>
  <c r="Y32" i="2"/>
  <c r="Z32" i="2" s="1"/>
  <c r="AD25" i="2" l="1"/>
  <c r="AE25" i="2" s="1"/>
  <c r="AD20" i="2"/>
  <c r="AE20" i="2" s="1"/>
  <c r="AD3" i="2"/>
  <c r="AE3" i="2" s="1"/>
  <c r="AD30" i="2"/>
  <c r="AE30" i="2" s="1"/>
  <c r="AD16" i="2"/>
  <c r="AE16" i="2" s="1"/>
  <c r="AD13" i="2"/>
  <c r="AE13" i="2" s="1"/>
  <c r="AD19" i="2"/>
  <c r="AE19" i="2" s="1"/>
  <c r="AD15" i="2"/>
  <c r="AE15" i="2" s="1"/>
  <c r="AD10" i="2"/>
  <c r="AE10" i="2" s="1"/>
  <c r="AD31" i="2"/>
  <c r="AE31" i="2" s="1"/>
  <c r="AD22" i="2"/>
  <c r="AE22" i="2" s="1"/>
  <c r="AD11" i="2"/>
  <c r="AE11" i="2" s="1"/>
  <c r="AD6" i="2"/>
  <c r="AE6" i="2" s="1"/>
  <c r="AD28" i="2"/>
  <c r="AE28" i="2" s="1"/>
  <c r="AD24" i="2"/>
  <c r="AE24" i="2" s="1"/>
  <c r="AD18" i="2"/>
  <c r="AE18" i="2" s="1"/>
  <c r="AD14" i="2"/>
  <c r="AE14" i="2" s="1"/>
  <c r="AD9" i="2"/>
  <c r="AE9" i="2" s="1"/>
  <c r="AD32" i="2"/>
  <c r="AE32" i="2" s="1"/>
  <c r="AD26" i="2"/>
  <c r="AE26" i="2" s="1"/>
  <c r="AD23" i="2"/>
  <c r="AE23" i="2" s="1"/>
  <c r="AD17" i="2"/>
  <c r="AE17" i="2" s="1"/>
  <c r="AD12" i="2"/>
  <c r="AE12" i="2" s="1"/>
  <c r="AD8" i="2"/>
  <c r="AE8" i="2" s="1"/>
  <c r="Y4" i="2"/>
  <c r="Z4" i="2" s="1"/>
  <c r="Y35" i="2" l="1"/>
  <c r="AD4" i="2"/>
  <c r="AE4" i="2" s="1"/>
  <c r="AA35" i="2"/>
  <c r="AC35" i="2" s="1"/>
  <c r="H41" i="2"/>
  <c r="C42" i="2" l="1"/>
  <c r="AD35" i="2"/>
  <c r="AE35" i="2" s="1"/>
  <c r="N8" i="2"/>
  <c r="N10" i="2"/>
  <c r="N11" i="2"/>
  <c r="N14" i="2"/>
  <c r="N15" i="2"/>
  <c r="N17" i="2"/>
  <c r="N18" i="2"/>
  <c r="N20" i="2"/>
  <c r="N13" i="2"/>
  <c r="N22" i="2"/>
  <c r="N23" i="2"/>
  <c r="N16" i="2"/>
  <c r="N25" i="2"/>
  <c r="N26" i="2"/>
  <c r="N30" i="2"/>
  <c r="N31" i="2"/>
  <c r="N32" i="2"/>
  <c r="N6" i="2"/>
  <c r="P20" i="2" l="1"/>
  <c r="R20" i="2"/>
  <c r="R25" i="2"/>
  <c r="P25" i="2"/>
  <c r="P26" i="2"/>
  <c r="R26" i="2"/>
  <c r="R23" i="2"/>
  <c r="P23" i="2"/>
  <c r="R30" i="2"/>
  <c r="P30" i="2"/>
  <c r="R10" i="2"/>
  <c r="P10" i="2"/>
  <c r="R18" i="2"/>
  <c r="P18" i="2"/>
  <c r="P17" i="2"/>
  <c r="R17" i="2"/>
  <c r="P14" i="2"/>
  <c r="R14" i="2"/>
  <c r="P22" i="2"/>
  <c r="R22" i="2"/>
  <c r="R8" i="2"/>
  <c r="P8" i="2"/>
  <c r="R16" i="2"/>
  <c r="P16" i="2"/>
  <c r="R15" i="2"/>
  <c r="P15" i="2"/>
  <c r="P6" i="2"/>
  <c r="R6" i="2"/>
  <c r="R32" i="2"/>
  <c r="P32" i="2"/>
  <c r="R31" i="2"/>
  <c r="P31" i="2"/>
  <c r="R13" i="2"/>
  <c r="P13" i="2"/>
  <c r="P11" i="2"/>
  <c r="R11" i="2"/>
  <c r="N12" i="2"/>
  <c r="I13" i="1"/>
  <c r="K13" i="1" s="1"/>
  <c r="I20" i="1"/>
  <c r="K20" i="1" s="1"/>
  <c r="N24" i="2"/>
  <c r="I25" i="1"/>
  <c r="N5" i="2"/>
  <c r="V44" i="2"/>
  <c r="V45" i="2"/>
  <c r="N7" i="2"/>
  <c r="V42" i="2"/>
  <c r="V41" i="2"/>
  <c r="N19" i="2"/>
  <c r="V38" i="2"/>
  <c r="V39" i="2"/>
  <c r="S16" i="2"/>
  <c r="S4" i="2"/>
  <c r="M36" i="1"/>
  <c r="I6" i="1"/>
  <c r="I11" i="1"/>
  <c r="I19" i="1"/>
  <c r="K19" i="1" s="1"/>
  <c r="I26" i="1"/>
  <c r="K26" i="1" s="1"/>
  <c r="I9" i="1"/>
  <c r="K9" i="1" s="1"/>
  <c r="I21" i="1"/>
  <c r="I33" i="1"/>
  <c r="I32" i="1"/>
  <c r="I23" i="1"/>
  <c r="I12" i="1"/>
  <c r="I17" i="1"/>
  <c r="I24" i="1"/>
  <c r="I31" i="1"/>
  <c r="I14" i="1"/>
  <c r="I16" i="1"/>
  <c r="I29" i="1"/>
  <c r="I15" i="1"/>
  <c r="I18" i="1"/>
  <c r="I27" i="1"/>
  <c r="B12" i="2"/>
  <c r="AF12" i="2" s="1"/>
  <c r="W41" i="2" l="1"/>
  <c r="W39" i="2"/>
  <c r="W42" i="2"/>
  <c r="W45" i="2"/>
  <c r="W44" i="2"/>
  <c r="W38" i="2"/>
  <c r="B15" i="2"/>
  <c r="AF15" i="2" s="1"/>
  <c r="K16" i="1"/>
  <c r="B31" i="2"/>
  <c r="AF31" i="2" s="1"/>
  <c r="K32" i="1"/>
  <c r="B6" i="2"/>
  <c r="AF6" i="2" s="1"/>
  <c r="K7" i="1"/>
  <c r="B20" i="2"/>
  <c r="AF20" i="2" s="1"/>
  <c r="K21" i="1"/>
  <c r="B26" i="2"/>
  <c r="AF26" i="2" s="1"/>
  <c r="K27" i="1"/>
  <c r="B23" i="2"/>
  <c r="AF23" i="2" s="1"/>
  <c r="K24" i="1"/>
  <c r="B17" i="2"/>
  <c r="AF17" i="2" s="1"/>
  <c r="K18" i="1"/>
  <c r="B16" i="2"/>
  <c r="AF16" i="2" s="1"/>
  <c r="K17" i="1"/>
  <c r="B14" i="2"/>
  <c r="AF14" i="2" s="1"/>
  <c r="K15" i="1"/>
  <c r="B11" i="2"/>
  <c r="AF11" i="2" s="1"/>
  <c r="K12" i="1"/>
  <c r="B9" i="2"/>
  <c r="AF9" i="2" s="1"/>
  <c r="K10" i="1"/>
  <c r="B28" i="2"/>
  <c r="AF28" i="2" s="1"/>
  <c r="K29" i="1"/>
  <c r="B22" i="2"/>
  <c r="AF22" i="2" s="1"/>
  <c r="K23" i="1"/>
  <c r="B10" i="2"/>
  <c r="AF10" i="2" s="1"/>
  <c r="K11" i="1"/>
  <c r="B13" i="2"/>
  <c r="AF13" i="2" s="1"/>
  <c r="K14" i="1"/>
  <c r="B7" i="2"/>
  <c r="AF7" i="2" s="1"/>
  <c r="K8" i="1"/>
  <c r="B5" i="2"/>
  <c r="AF5" i="2" s="1"/>
  <c r="K6" i="1"/>
  <c r="B30" i="2"/>
  <c r="AF30" i="2" s="1"/>
  <c r="K31" i="1"/>
  <c r="B32" i="2"/>
  <c r="AF32" i="2" s="1"/>
  <c r="K33" i="1"/>
  <c r="B24" i="2"/>
  <c r="AF24" i="2" s="1"/>
  <c r="K25" i="1"/>
  <c r="T4" i="2"/>
  <c r="U4" i="2"/>
  <c r="R7" i="2"/>
  <c r="P7" i="2"/>
  <c r="P12" i="2"/>
  <c r="R12" i="2"/>
  <c r="T16" i="2"/>
  <c r="U16" i="2"/>
  <c r="P5" i="2"/>
  <c r="R5" i="2"/>
  <c r="S19" i="2"/>
  <c r="P19" i="2"/>
  <c r="R19" i="2"/>
  <c r="R24" i="2"/>
  <c r="P24" i="2"/>
  <c r="B19" i="2"/>
  <c r="AF19" i="2" s="1"/>
  <c r="I36" i="1"/>
  <c r="K36" i="1" s="1"/>
  <c r="B18" i="2"/>
  <c r="AF18" i="2" s="1"/>
  <c r="B8" i="2"/>
  <c r="AF8" i="2" s="1"/>
  <c r="B25" i="2"/>
  <c r="AF25" i="2" s="1"/>
  <c r="S27" i="2"/>
  <c r="S21" i="2"/>
  <c r="N35" i="2"/>
  <c r="S5" i="2"/>
  <c r="S22" i="2"/>
  <c r="S23" i="2"/>
  <c r="S26" i="2"/>
  <c r="S30" i="2"/>
  <c r="S24" i="2"/>
  <c r="S13" i="2"/>
  <c r="S31" i="2"/>
  <c r="S20" i="2"/>
  <c r="S18" i="2"/>
  <c r="S11" i="2"/>
  <c r="S8" i="2"/>
  <c r="S7" i="2"/>
  <c r="S25" i="2"/>
  <c r="S10" i="2"/>
  <c r="S17" i="2"/>
  <c r="S28" i="2"/>
  <c r="S6" i="2"/>
  <c r="S12" i="2"/>
  <c r="S14" i="2"/>
  <c r="S15" i="2"/>
  <c r="S32" i="2"/>
  <c r="S9" i="2"/>
  <c r="P35" i="2" l="1"/>
  <c r="U28" i="2"/>
  <c r="T28" i="2"/>
  <c r="U31" i="2"/>
  <c r="T31" i="2"/>
  <c r="T9" i="2"/>
  <c r="U9" i="2"/>
  <c r="T10" i="2"/>
  <c r="U10" i="2"/>
  <c r="U13" i="2"/>
  <c r="T13" i="2"/>
  <c r="T17" i="2"/>
  <c r="U17" i="2"/>
  <c r="T32" i="2"/>
  <c r="U32" i="2"/>
  <c r="T30" i="2"/>
  <c r="U30" i="2"/>
  <c r="T24" i="2"/>
  <c r="U24" i="2"/>
  <c r="T26" i="2"/>
  <c r="U26" i="2"/>
  <c r="U19" i="2"/>
  <c r="T19" i="2"/>
  <c r="T5" i="2"/>
  <c r="U5" i="2"/>
  <c r="T25" i="2"/>
  <c r="U25" i="2"/>
  <c r="U7" i="2"/>
  <c r="T7" i="2"/>
  <c r="T8" i="2"/>
  <c r="U8" i="2"/>
  <c r="T12" i="2"/>
  <c r="U12" i="2"/>
  <c r="T11" i="2"/>
  <c r="U11" i="2"/>
  <c r="U23" i="2"/>
  <c r="T23" i="2"/>
  <c r="T27" i="2"/>
  <c r="U27" i="2"/>
  <c r="T20" i="2"/>
  <c r="U20" i="2"/>
  <c r="U15" i="2"/>
  <c r="T15" i="2"/>
  <c r="T14" i="2"/>
  <c r="U14" i="2"/>
  <c r="T21" i="2"/>
  <c r="U21" i="2"/>
  <c r="T6" i="2"/>
  <c r="U6" i="2"/>
  <c r="T18" i="2"/>
  <c r="U18" i="2"/>
  <c r="U22" i="2"/>
  <c r="T22" i="2"/>
  <c r="B35" i="2"/>
  <c r="AF35" i="2" s="1"/>
  <c r="X41" i="2" l="1"/>
  <c r="Q35" i="2"/>
  <c r="R35" i="2" s="1"/>
  <c r="R41" i="2"/>
  <c r="S35" i="2" l="1"/>
  <c r="L41" i="2"/>
  <c r="V35" i="2"/>
  <c r="X35" i="2" l="1"/>
  <c r="Z35" i="2"/>
  <c r="P41" i="2" s="1"/>
  <c r="U35" i="2"/>
  <c r="T35" i="2"/>
  <c r="C46" i="2"/>
  <c r="D45" i="2" s="1"/>
  <c r="C41" i="2"/>
  <c r="C43" i="2" s="1"/>
  <c r="D47" i="2" l="1"/>
  <c r="N41" i="2"/>
  <c r="C47" i="2"/>
  <c r="D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Simelton, Orlando K. CIV DODHRA DMDC (US)</author>
  </authors>
  <commentList>
    <comment ref="H3" authorId="0" shapeId="0" xr:uid="{BEC792F4-BC64-41AD-8AD0-9BE1E5B8D94E}">
      <text>
        <r>
          <rPr>
            <b/>
            <sz val="9"/>
            <color indexed="81"/>
            <rFont val="Tahoma"/>
            <family val="2"/>
          </rPr>
          <t xml:space="preserve">Simelton, Orlando K. CIV DODHRA DMDC (US):
</t>
        </r>
        <r>
          <rPr>
            <sz val="9"/>
            <color indexed="81"/>
            <rFont val="Tahoma"/>
            <family val="2"/>
          </rPr>
          <t xml:space="preserve">= Supervisors and Managers (Internal or external (other Federal Agency) to DoD) assigned to your Component who Supervise your Component Civilian Employees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Simelton, Orlando K. CIV DODHRA DMDC (US)</author>
  </authors>
  <commentList>
    <comment ref="C37" authorId="0" shapeId="0" xr:uid="{00000000-0006-0000-0200-000001000000}">
      <text>
        <r>
          <rPr>
            <b/>
            <sz val="9"/>
            <color indexed="81"/>
            <rFont val="Tahoma"/>
            <family val="2"/>
          </rPr>
          <t>Simelton, Orlando K. CIV DODHRA DMDC (US):</t>
        </r>
        <r>
          <rPr>
            <sz val="9"/>
            <color indexed="81"/>
            <rFont val="Tahoma"/>
            <family val="2"/>
          </rPr>
          <t xml:space="preserve">
C38 - Total # Civilian Supervisors/Managers on Prob &amp; within 1 Year of Initial Appt +
J38 - Total # Civilian Supervisors/Managers Whose Probation Ended within Fiscal Year</t>
        </r>
      </text>
    </comment>
    <comment ref="C38" authorId="0" shapeId="0" xr:uid="{00000000-0006-0000-0200-000002000000}">
      <text>
        <r>
          <rPr>
            <b/>
            <sz val="9"/>
            <color indexed="81"/>
            <rFont val="Tahoma"/>
            <family val="2"/>
          </rPr>
          <t>Simelton, Orlando K. CIV DODHRA DMDC (US):</t>
        </r>
        <r>
          <rPr>
            <sz val="9"/>
            <color indexed="81"/>
            <rFont val="Tahoma"/>
            <family val="2"/>
          </rPr>
          <t xml:space="preserve">
C38 - Total # Civilian Supervisors/Managers on Prob &amp; within 1 Year of Initial Appt +
K38 - Total # Civilian Supervisors/Managers Whose Completed Initial Training</t>
        </r>
      </text>
    </comment>
    <comment ref="E38" authorId="0" shapeId="0" xr:uid="{00000000-0006-0000-0200-000003000000}">
      <text>
        <r>
          <rPr>
            <b/>
            <sz val="9"/>
            <color indexed="81"/>
            <rFont val="Tahoma"/>
            <family val="2"/>
          </rPr>
          <t xml:space="preserve">Simelton, Orlando K. CIV DODHRA DMDC (US):
</t>
        </r>
        <r>
          <rPr>
            <sz val="9"/>
            <color indexed="81"/>
            <rFont val="Tahoma"/>
            <family val="2"/>
          </rPr>
          <t xml:space="preserve">
Civilian Initial Supervisory and Managerial Training
Completion Rate. (New Supervisors/Managers w/in 1 year initial Appt) – Completed
</t>
        </r>
      </text>
    </comment>
    <comment ref="G38" authorId="0" shapeId="0" xr:uid="{00000000-0006-0000-0200-000004000000}">
      <text>
        <r>
          <rPr>
            <b/>
            <sz val="9"/>
            <color indexed="81"/>
            <rFont val="Tahoma"/>
            <family val="2"/>
          </rPr>
          <t>Simelton, Orlando K. CIV DODHRA DMDC (US):</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(New Supv/Mgr w/in 1 year initial Appt) – On Schedule
</t>
        </r>
      </text>
    </comment>
    <comment ref="H38" authorId="0" shapeId="0" xr:uid="{00000000-0006-0000-0200-000005000000}">
      <text>
        <r>
          <rPr>
            <b/>
            <sz val="9"/>
            <color indexed="81"/>
            <rFont val="Tahoma"/>
            <family val="2"/>
          </rPr>
          <t xml:space="preserve">Simelton, Orlando K. CIV DODHRA DMDC (US):
</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(New Supv/Mgr 1 year anniversary ended during FY)
</t>
        </r>
      </text>
    </comment>
    <comment ref="I38" authorId="0" shapeId="0" xr:uid="{00000000-0006-0000-0200-000006000000}">
      <text>
        <r>
          <rPr>
            <b/>
            <sz val="9"/>
            <color indexed="81"/>
            <rFont val="Tahoma"/>
            <family val="2"/>
          </rPr>
          <t>Simelton, Orlando K. CIV DODHRA DMDC (US):</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(New Supv/Mgr 1 year anniversary ended during FY) – On-time or Delayed
</t>
        </r>
      </text>
    </comment>
    <comment ref="L38" authorId="0" shapeId="0" xr:uid="{00000000-0006-0000-0200-000007000000}">
      <text>
        <r>
          <rPr>
            <b/>
            <sz val="9"/>
            <color indexed="81"/>
            <rFont val="Tahoma"/>
            <family val="2"/>
          </rPr>
          <t>Simelton, Orlando K. CIV DODHRA DMDC (US):</t>
        </r>
        <r>
          <rPr>
            <sz val="9"/>
            <color indexed="81"/>
            <rFont val="Tahoma"/>
            <family val="2"/>
          </rPr>
          <t xml:space="preserve">
Civilian Initial Supervisory and Managerial Training
</t>
        </r>
        <r>
          <rPr>
            <b/>
            <sz val="9"/>
            <color indexed="81"/>
            <rFont val="Tahoma"/>
            <family val="2"/>
          </rPr>
          <t>Compliance Rate.</t>
        </r>
        <r>
          <rPr>
            <sz val="9"/>
            <color indexed="81"/>
            <rFont val="Tahoma"/>
            <family val="2"/>
          </rPr>
          <t xml:space="preserve"> (Experienced Supv/Mgr &gt;2 years) – Delinquent for Initial
</t>
        </r>
      </text>
    </comment>
    <comment ref="N38" authorId="0" shapeId="0" xr:uid="{00000000-0006-0000-0200-000008000000}">
      <text>
        <r>
          <rPr>
            <b/>
            <sz val="9"/>
            <color indexed="81"/>
            <rFont val="Tahoma"/>
            <family val="2"/>
          </rPr>
          <t>Simelton, Orlando K. CIV DODHRA DMDC (US):</t>
        </r>
        <r>
          <rPr>
            <sz val="9"/>
            <color indexed="81"/>
            <rFont val="Tahoma"/>
            <family val="2"/>
          </rPr>
          <t xml:space="preserve">
Civilian Refresher Supervisory and Managerial Training
</t>
        </r>
        <r>
          <rPr>
            <b/>
            <sz val="9"/>
            <color indexed="81"/>
            <rFont val="Tahoma"/>
            <family val="2"/>
          </rPr>
          <t>Compliance Rate.</t>
        </r>
        <r>
          <rPr>
            <sz val="9"/>
            <color indexed="81"/>
            <rFont val="Tahoma"/>
            <family val="2"/>
          </rPr>
          <t xml:space="preserve"> (Experienced Supv/Mgr) – Delinquent for Refresher
</t>
        </r>
      </text>
    </comment>
    <comment ref="P38" authorId="0" shapeId="0" xr:uid="{00000000-0006-0000-0200-000009000000}">
      <text>
        <r>
          <rPr>
            <b/>
            <sz val="9"/>
            <color indexed="81"/>
            <rFont val="Tahoma"/>
            <family val="2"/>
          </rPr>
          <t>Simelton, Orlando K. CIV DODHRA DMDC (US):</t>
        </r>
        <r>
          <rPr>
            <sz val="9"/>
            <color indexed="81"/>
            <rFont val="Tahoma"/>
            <family val="2"/>
          </rPr>
          <t xml:space="preserve">
Military Supervisory and Managerial Training </t>
        </r>
        <r>
          <rPr>
            <b/>
            <sz val="9"/>
            <color indexed="81"/>
            <rFont val="Tahoma"/>
            <family val="2"/>
          </rPr>
          <t>Compliance Rate.</t>
        </r>
        <r>
          <rPr>
            <sz val="9"/>
            <color indexed="81"/>
            <rFont val="Tahoma"/>
            <family val="2"/>
          </rPr>
          <t xml:space="preserve"> - Delinquent
</t>
        </r>
      </text>
    </comment>
    <comment ref="R38" authorId="0" shapeId="0" xr:uid="{00000000-0006-0000-0200-00000A000000}">
      <text>
        <r>
          <rPr>
            <b/>
            <sz val="9"/>
            <color indexed="81"/>
            <rFont val="Tahoma"/>
            <family val="2"/>
          </rPr>
          <t>Simelton, Orlando K. CIV DODHRA DMDC (US):</t>
        </r>
        <r>
          <rPr>
            <sz val="9"/>
            <color indexed="81"/>
            <rFont val="Tahoma"/>
            <family val="2"/>
          </rPr>
          <t xml:space="preserve">
External Supervisory and Managerial Training </t>
        </r>
        <r>
          <rPr>
            <b/>
            <sz val="9"/>
            <color indexed="81"/>
            <rFont val="Tahoma"/>
            <family val="2"/>
          </rPr>
          <t>Compliance Rate</t>
        </r>
        <r>
          <rPr>
            <sz val="9"/>
            <color indexed="81"/>
            <rFont val="Tahoma"/>
            <family val="2"/>
          </rPr>
          <t xml:space="preserve">. - Delinquent
</t>
        </r>
      </text>
    </comment>
    <comment ref="C41" authorId="0" shapeId="0" xr:uid="{00000000-0006-0000-0200-00000B000000}">
      <text>
        <r>
          <rPr>
            <b/>
            <sz val="9"/>
            <color indexed="81"/>
            <rFont val="Tahoma"/>
            <family val="2"/>
          </rPr>
          <t>Simelton, Orlando K. CIV DODHRA DMDC (US):</t>
        </r>
        <r>
          <rPr>
            <sz val="9"/>
            <color indexed="81"/>
            <rFont val="Tahoma"/>
            <family val="2"/>
          </rPr>
          <t xml:space="preserve">
C38 - Total # Civilian Supervisors/Managers on Prob &amp; within 1 Year of Initial Appt.  +
J38 - Total # Civilian Supervisors/Managers Whose Probation Ended within Fiscal Year  +
S38 - # Non-Compliant (Have Not Completed Initial Supervisor Training)  +
X38 - Total Military Supervisors (1st Level Supv) of Civilians Assigned to Component
</t>
        </r>
      </text>
    </comment>
    <comment ref="C42" authorId="0" shapeId="0" xr:uid="{00000000-0006-0000-0200-00000C000000}">
      <text>
        <r>
          <rPr>
            <b/>
            <sz val="9"/>
            <color indexed="81"/>
            <rFont val="Tahoma"/>
            <family val="2"/>
          </rPr>
          <t>Simelton, Orlando K. CIV DODHRA DMDC (US):</t>
        </r>
        <r>
          <rPr>
            <sz val="9"/>
            <color indexed="81"/>
            <rFont val="Tahoma"/>
            <family val="2"/>
          </rPr>
          <t xml:space="preserve">
  M38 - # Non Completions (New Supervisors/Managers Non-Compliance) +
AA38 - # Non Completions (Military Supervisors of DoD Civilian Employees)
</t>
        </r>
      </text>
    </comment>
  </commentList>
</comments>
</file>

<file path=xl/sharedStrings.xml><?xml version="1.0" encoding="utf-8"?>
<sst xmlns="http://schemas.openxmlformats.org/spreadsheetml/2006/main" count="317" uniqueCount="224">
  <si>
    <t># CIVILIAN</t>
  </si>
  <si>
    <t>DEFENSE ACQUISITION UNIVERSITY (DD81)</t>
  </si>
  <si>
    <t>DEFENSE ADVANCED RESEARCH PROJECTS AGENCY (DD13)</t>
  </si>
  <si>
    <t>DEFENSE COMMISSARY AGENCY (DD34)</t>
  </si>
  <si>
    <t>DEFENSE CONTRACT AUDIT AGENCY (DD10)</t>
  </si>
  <si>
    <t>DEFENSE CONTRACT MANAGEMENT AGENCY (DD63)</t>
  </si>
  <si>
    <t>DEFENSE FINANCE AND ACCOUNTING SERVICE (DD35)</t>
  </si>
  <si>
    <t>DEFENSE HEALTH AGENCY (DD60)</t>
  </si>
  <si>
    <t>DEFENSE INFORMATION SYSTEMS AGENCY (DD04)</t>
  </si>
  <si>
    <t>DEFENSE INTELLIGENCE AGENCY (DD05)</t>
  </si>
  <si>
    <t>DEFENSE LOGISTICS AGENCY (DD07)</t>
  </si>
  <si>
    <t>DEFENSE MEDIA ACTIVITY (DD80)</t>
  </si>
  <si>
    <t>DEFENSE TECHNICAL INFORMATION CENTER (DD74)</t>
  </si>
  <si>
    <t>DEFENSE THREAT REDUCTION AGENCY (DD61)</t>
  </si>
  <si>
    <t>DEPARTMENT OF DEFENSE EDUCATION ACTIVITY (DD16)</t>
  </si>
  <si>
    <t>MISSILE DEFENSE AGENCY (DD27)</t>
  </si>
  <si>
    <t>NATIONAL DEFENSE UNIVERSITY (DD69)</t>
  </si>
  <si>
    <t>NATIONAL RECONNAISSANCE OFFICE (DD82)</t>
  </si>
  <si>
    <t>OFFICE OF INSPECTOR GENERAL (DD26)</t>
  </si>
  <si>
    <t>ORGANIZATION OF THE JOINT CHIEFS OF STAFF (DD02)</t>
  </si>
  <si>
    <t>UNIFORMED SERVICES UNIVERSITY OF THE HEALTH SCIENCES (DD15)</t>
  </si>
  <si>
    <t>AAFES - Army and Air Force Exchange Service</t>
  </si>
  <si>
    <t>TOTAL DOD</t>
  </si>
  <si>
    <t>If not compliant, where are the gaps, what is your strategy and timeline to fill gaps. Other general comments to tell your story.</t>
  </si>
  <si>
    <t># COMPLETED INITIAL SUPERVISORY TRAINING</t>
  </si>
  <si>
    <t>% TOTAL COMPLIANCE</t>
  </si>
  <si>
    <t xml:space="preserve"># EXTERNAL COMPLETED SUPERVISORY TRAINING </t>
  </si>
  <si>
    <t>% EXTERNAL COMPLIANCE</t>
  </si>
  <si>
    <t>DOD COMPONENT/AGENCY/FIELD ACTIVITY WITH INDEPENDENT TRAINING &amp; REPORTING RESPONSIBILITY</t>
  </si>
  <si>
    <t>Include all appointment types and pay and leave statuses.</t>
  </si>
  <si>
    <t>Include personnel in all personnel systems and all Titles (Title 5, 10, 32, etc.)</t>
  </si>
  <si>
    <t xml:space="preserve"># COMPLETED SUPERVISORY TRAINING </t>
  </si>
  <si>
    <t># NON COMPLETIONS</t>
  </si>
  <si>
    <t># EXTERNAL SEPERVISORS</t>
  </si>
  <si>
    <t># EXTERNAL NON-COMPLETION</t>
  </si>
  <si>
    <t>TOTAL SUPERVISORS &amp; MANAGERS WHO SUPERVISE DOD CIV EMPLOYEES</t>
  </si>
  <si>
    <t># ON SCHEDULE TO COMPLETE INITIAL SUPERVISORY TRAINING (COMPLIANT)</t>
  </si>
  <si>
    <t>% ON SCHEDULE TO COMPLETE INITIAL SUPERVISORY TRAINING (COMPLIANT)</t>
  </si>
  <si>
    <t>TOTAL COMPONENT TRAINING COMPLIANCE</t>
  </si>
  <si>
    <t># NON COMPLETIONS (NEW SUPV/MGR NON-COMPLIANCE)</t>
  </si>
  <si>
    <t xml:space="preserve"># NON-COMPLIANT (HAVE NOT COMPLETED INITIAL SUPV TRAINING) </t>
  </si>
  <si>
    <t>TOTAL MILITARY SUPERVISORS (1st level supv) OF CIVILIANS ASSIGNED TO COMPONENT</t>
  </si>
  <si>
    <t>Apppropriated Fund (APF) includes Federal Wage Service (FWS), Intel, Lab Demo, Acquisition Demo</t>
  </si>
  <si>
    <t>TOTAL DOD CIVILIAN EMPLOYEES</t>
  </si>
  <si>
    <t>TOTAL SUPV/MGR</t>
  </si>
  <si>
    <t>NOTES - SEE BOTTOM OF TABLE.   Grey columns for DCPAS use only.</t>
  </si>
  <si>
    <t># COMPLETED INITIAL SUPERVISORY TRAINING W/IN 1 YEAR OF INITIAL APPT (COMPLIANT)</t>
  </si>
  <si>
    <t>Exclude civilian and military supervisory executive level personnel.</t>
  </si>
  <si>
    <t>DEFENSE LEGAL SERVICES AGENCY (DD25)</t>
  </si>
  <si>
    <t>DEFENSE POW/MIA ACCOUNTING AGENCY (DD53)</t>
  </si>
  <si>
    <t>DEFENSE SECURITY COOPERATION AGENCY (DD06)</t>
  </si>
  <si>
    <t>DEFENSE TECHNOLOGY SECURITY ADMINISTRATION (DD29)</t>
  </si>
  <si>
    <t>DEPT OF DEFENSE TEST RESOURCE MGMT CENTER (DD68)</t>
  </si>
  <si>
    <t>OFFICE OF ECONOMICS ADJUSTMENT (DD23)</t>
  </si>
  <si>
    <t>OFFICE OF THE SECRETARY OF DEFENSE (DD01)</t>
  </si>
  <si>
    <t>PENTAGON FORCE PROTECTION AGENCY (DD65)</t>
  </si>
  <si>
    <t>U.S. COURT OF APPEALS FOR THE ARMED FORCES (DD08)</t>
  </si>
  <si>
    <t>WASHINGTON HEADQUARTERS SERVICES (DD21) - SERVICES THE FOLLOWING</t>
  </si>
  <si>
    <t>NATIONAL SECURITY AGENCY/CENTRAL SECURITY SERVICE</t>
  </si>
  <si>
    <t>NATIONAL GEOSPATIAL-INTELLIGENCE AGENCY</t>
  </si>
  <si>
    <t>DEFENSE MEDIA ACTIVITY (DD80)  (plus DD09 Stars&amp;Stripes - Am Forces Info Srvc)</t>
  </si>
  <si>
    <t xml:space="preserve">DEFENSE LOGISTICS AGENCY (DD07) </t>
  </si>
  <si>
    <t xml:space="preserve">DEFENSE THREAT REDUCTION AGENCY (DD61) </t>
  </si>
  <si>
    <t xml:space="preserve">MILITARY SUPERVISORS OF DOD CIVILIAN EMPLOYEES </t>
  </si>
  <si>
    <t>DCPDS data for supervisor/manager probationary period: DCPDS Table "Supervisor/Manager Probation Completion Table"  OR Nature's of Action 100, 500 and 700 series, look for Remarks Code E46 for "subject to supv or mgr probation……."  or E45 "PROBATIONARY PERIOD FOR SUPERVISORY (OR MANAGERIAL) POSITION COMPLETED."</t>
  </si>
  <si>
    <t>This Framework does NOT apply to a “management official” as defined by 5 U.S.C. § 7103 (a)(11) (i.e., exclude personnel coded 5 the OPM Supervisory Status Table).</t>
  </si>
  <si>
    <t>DEFENSE COUNTERINTELLIGENCE AND SECURITY AGENCY (DD12)</t>
  </si>
  <si>
    <t xml:space="preserve">DEFENSE HUMAN RESOURCE ACTIVITY (DD48) </t>
  </si>
  <si>
    <t>% NON-COMPLIANT (HAVE NOT COMPLETED INITIAL SUPV TRAINING) - experienced sup &amp; mgr delinquent initial trng</t>
  </si>
  <si>
    <t xml:space="preserve"># NON-COMPLIANT (HAVE COMPLETED INITIAL SUPV TRAINING AND OUTSIDE 3 YR CYCLE WINDOW delinquent for refresher trng) </t>
  </si>
  <si>
    <t xml:space="preserve">% NON-COMPLIANT (HAVE COMPLETED INITIAL SUPV TRAINING AND OUTSIDE 3 YR CYCLE WINDOW)  delinquent for refresher trng)  </t>
  </si>
  <si>
    <t xml:space="preserve">% COMPLIANT - </t>
  </si>
  <si>
    <t>% NON-COMPLETIONS (NON-COMPLIANT) - delinquent</t>
  </si>
  <si>
    <t>% EXTERNAL NON-COMPLETION - delinquent</t>
  </si>
  <si>
    <t xml:space="preserve">% COMPLETED (COMPLIANCE) - </t>
  </si>
  <si>
    <t xml:space="preserve">% NON-COMPLIANT (NEW SUPV/MGR NON-COMPLIANCE) - </t>
  </si>
  <si>
    <t>WASHINGTON HEADQUARTERS SERVICES (includes all 8 serviced agencies)</t>
  </si>
  <si>
    <t>NOTE:  Grey columns for DCPAS use only.</t>
  </si>
  <si>
    <r>
      <t xml:space="preserve">DCPDS data for supervisory status:  OPM Supervisory Status code 2 and 4. </t>
    </r>
    <r>
      <rPr>
        <i/>
        <sz val="11"/>
        <color theme="1"/>
        <rFont val="Calibri"/>
        <family val="2"/>
        <scheme val="minor"/>
      </rPr>
      <t>[Air Force only - the Responsibilitiy Level  table is used, codes 1,2,3,4]</t>
    </r>
  </si>
  <si>
    <t>DEFENSE HUMAN RESOURCE ACTIVITY (DD48)</t>
  </si>
  <si>
    <t xml:space="preserve">TOTAL # CIVILIAN EMPLOYEES </t>
  </si>
  <si>
    <t xml:space="preserve"> DoD M&amp;S FRAMEWORK QUESTIONS</t>
  </si>
  <si>
    <t>"EXTERNAL" - DoD CIVILIAN SUPV/MGR NOT ASSIGNED TO YOUR COMPONENT WHO SUPERVISE YOUR CIVILIAN EMPLOYEES</t>
  </si>
  <si>
    <t>Appropriated Fund (APF)</t>
  </si>
  <si>
    <t>Non-Appropriated Fund (NAF)</t>
  </si>
  <si>
    <t>National Guard Technician (NG TECH)</t>
  </si>
  <si>
    <t>Local National (LN)</t>
  </si>
  <si>
    <t>Comment:</t>
  </si>
  <si>
    <t>% SUPV/MGR TO TOTAL CIVILIAN EMPLOYEE POPULATION</t>
  </si>
  <si>
    <t>TOTAL SUPERVISORS &amp; MANAGERS WHO SUPERVISE DoD CIVILIAN EMPLOYEES</t>
  </si>
  <si>
    <t xml:space="preserve">% SUPV/MGR (as % of total civilian population)    </t>
  </si>
  <si>
    <t>TOTAL DoD</t>
  </si>
  <si>
    <t>Does your Component provide NEW SUPERVISOR Training in alignment with the Updated 2019 M&amp;S Learning Framework - TOPICS AND LEARNING OUTCOMES?                                                            Yes or No.</t>
  </si>
  <si>
    <t>Does your Component provide REFRESHER SUPERVISOR Training in alignment with the Updated 2019 M&amp;S Learning Framework - TOPICS AND LEARNING OUTCOMES?                                                            Yes or No.</t>
  </si>
  <si>
    <t>Does your Component provide NEW MANAGER Training in alignment with the Updated 2019 M&amp;S Learning Framework - TOPICS AND LEARNING OUTCOMES?                                                            Yes or No.</t>
  </si>
  <si>
    <t>Does your Component provide REFRESHER MANAGER Training in alignment with the Updated 2019 M&amp;S Learning Framework - TOPICS AND LEARNING OUTCOMES?                                                            Yes or No.</t>
  </si>
  <si>
    <t>Compliant</t>
  </si>
  <si>
    <t>Non-Compliant</t>
  </si>
  <si>
    <t>MilDep</t>
  </si>
  <si>
    <t>4th Estate</t>
  </si>
  <si>
    <t>All</t>
  </si>
  <si>
    <t xml:space="preserve"># COMPLIANT - have completed initial training and ON SCHEDULE for 3 year refresher training </t>
  </si>
  <si>
    <t>4 NATIONAL GUARD BUREAU - (incl NG AIR FORCE &amp; NG ARMY)</t>
  </si>
  <si>
    <t>1 ARMY</t>
  </si>
  <si>
    <t>2 NAVY</t>
  </si>
  <si>
    <t>3 AIR FORCE</t>
  </si>
  <si>
    <t>Document Overview</t>
  </si>
  <si>
    <t xml:space="preserve">% COMPLETED INITIAL SUPV TRAINING W/IN 1 YEAR OF APpT (COMPLIANT) </t>
  </si>
  <si>
    <t>ASSIGNED SUPERVISORS AND MANAGERS TO COMPONENT (Exclude Supervisory Senior Executive and Equivalents)</t>
  </si>
  <si>
    <t>% WITHIN 1 YR OF INITIAL APPT TO SUPV/MGR (as % of total supv/mgr)</t>
  </si>
  <si>
    <t>Total New Sup/Mgr</t>
  </si>
  <si>
    <t>HCOP 2.2.e</t>
  </si>
  <si>
    <t>HCOP 2.2.f</t>
  </si>
  <si>
    <t>HCOP 2.2.h</t>
  </si>
  <si>
    <t>HCOP 2.2.g</t>
  </si>
  <si>
    <t>Change</t>
  </si>
  <si>
    <t>Goal IS to decrease.</t>
  </si>
  <si>
    <t>Goal is to decrease delinquency</t>
  </si>
  <si>
    <t>Goal is to decrease delinquency.</t>
  </si>
  <si>
    <t>Initial delinquency (incl new and exp supv, civ, mil ext).</t>
  </si>
  <si>
    <t>Refresher delinquency (exp sup only 2+ yrs)</t>
  </si>
  <si>
    <t>HCOP 2.2.a</t>
  </si>
  <si>
    <t>HCOP 2.2.b</t>
  </si>
  <si>
    <t>HCOP 2.2.c</t>
  </si>
  <si>
    <t>HCOP 2.2.d</t>
  </si>
  <si>
    <t>Starting at Rows 4 thru 34:</t>
  </si>
  <si>
    <t>Columns F, I, K, and M, all have formulas, do not try to enter data in those fields.</t>
  </si>
  <si>
    <t>Component Representatives shall in Column(s):</t>
  </si>
  <si>
    <t>"N" - enter any comments that the representatvies may have.</t>
  </si>
  <si>
    <t>Column "B &amp; C" is auto filled from TAB "M&amp;STP SUPERVISOR MGR DATA", Column "I &amp; L"</t>
  </si>
  <si>
    <t>Columns B, C, E, F, G, J,K, L, M, N, P, R, S, T, U, V, X, Z, AA, AD, AE, and AF all have formulas, do not try to enter data in those fields.</t>
  </si>
  <si>
    <t>TOTAL % COMPLIANCE (NEW SUPV/MGR)</t>
  </si>
  <si>
    <r>
      <t>TOTAL # CIVILIAN SUPV/MGR WHO</t>
    </r>
    <r>
      <rPr>
        <b/>
        <sz val="11"/>
        <color rgb="FFFF0000"/>
        <rFont val="Calibri"/>
        <family val="2"/>
        <scheme val="minor"/>
      </rPr>
      <t xml:space="preserve"> </t>
    </r>
    <r>
      <rPr>
        <b/>
        <sz val="11"/>
        <color theme="0"/>
        <rFont val="Calibri"/>
        <family val="2"/>
        <scheme val="minor"/>
      </rPr>
      <t>WENT OVER ONE YEAR WITHIN FISCAL YEAR</t>
    </r>
  </si>
  <si>
    <r>
      <t>INITIAL SUPERVISORY TRAINING-POPULATION FOCUS:  ALL CIVILIAN SUPERVISORS WHO</t>
    </r>
    <r>
      <rPr>
        <b/>
        <sz val="11"/>
        <color theme="1"/>
        <rFont val="Calibri"/>
        <family val="2"/>
        <scheme val="minor"/>
      </rPr>
      <t xml:space="preserve"> WENT OVER A YEAR </t>
    </r>
    <r>
      <rPr>
        <b/>
        <sz val="11"/>
        <color theme="1"/>
        <rFont val="Calibri"/>
        <family val="2"/>
        <scheme val="minor"/>
      </rPr>
      <t>DURING THE REPORTED FY  - (Been a supervisor/manager for over 1 year.)</t>
    </r>
  </si>
  <si>
    <t xml:space="preserve">Column "M" auto calculates the total percentage of compliant new Supervisors &amp; Managers.  </t>
  </si>
  <si>
    <r>
      <t>TOTAL  COMPLIANT (OVER  ONE YEAR</t>
    </r>
    <r>
      <rPr>
        <b/>
        <sz val="11"/>
        <color theme="0"/>
        <rFont val="Calibri"/>
        <family val="2"/>
        <scheme val="minor"/>
      </rPr>
      <t>/EXPERIENCED SUPV &amp; MGRS)</t>
    </r>
  </si>
  <si>
    <t>"D" - enter the number of Civilian Supervisors and Managers who completed initial supervisory training within 1 year of initial appointment (Compliant).</t>
  </si>
  <si>
    <t xml:space="preserve">"I" - enter the number Supervisors and Managers who went over one year within the fiscal year and completed intial supervisory training.  </t>
  </si>
  <si>
    <t>"O" - enter the number Supervisors and Managers who went over one year within the fiscal year and completed intial supervisory training and on schedule for 3 year refresher training.</t>
  </si>
  <si>
    <t xml:space="preserve">"Q" - enter the number Supervisors and Managers who went over one year within the fiscal year and have NOT completed intial supervisory training.  </t>
  </si>
  <si>
    <t xml:space="preserve">"W" - enter the number Military Supervisors of DoD Civilians who completed intial supervisory training.  </t>
  </si>
  <si>
    <t>"AB" - enter the number External Supervisors of DoD Civilians who completed initial supervisory training.</t>
  </si>
  <si>
    <t>"AG thru AM" answer the DoD M&amp;S Framework questions.</t>
  </si>
  <si>
    <r>
      <t xml:space="preserve">TOTAL # CIVILIAN SUPV/MGR </t>
    </r>
    <r>
      <rPr>
        <b/>
        <sz val="11"/>
        <color theme="0"/>
        <rFont val="Calibri"/>
        <family val="2"/>
        <scheme val="minor"/>
      </rPr>
      <t>W/IN 1 YEAR OF INITIAL APPT</t>
    </r>
  </si>
  <si>
    <t xml:space="preserve">• </t>
  </si>
  <si>
    <t>*</t>
  </si>
  <si>
    <t xml:space="preserve"> TOTAL % NON-COMPLIANT (EXPERIENCED SUPV &amp; MGRS)</t>
  </si>
  <si>
    <t>Column "U" auto calculates the total percentage of Non-complaint experienced Supervisors &amp; Managers.</t>
  </si>
  <si>
    <t>Column "X" auto calculates the percentage of Military Supervisors (1st Level ) who are compliant with supervisory training.</t>
  </si>
  <si>
    <t>Column "Y" auto calculates the number of Military Supervisors (1st Level ) who are Non-compliant with supervisory training.</t>
  </si>
  <si>
    <t>Column "Z" auto calculates the percentage of Military Supervisors (1st Level ) who are Non-compliant with supervisory training.</t>
  </si>
  <si>
    <t>Column "AA" is auto filled from TAB "M&amp;STP SUPERVISOR MGR DATA", Column "H"</t>
  </si>
  <si>
    <t>Column "V" is auto filled from TAB "M&amp;STP SUPERVISOR MGR DATA", Column "G"</t>
  </si>
  <si>
    <t>Column "AC" auto calculates the percentage of External Supervisors (1st Level ) who are compliant with supervisory training.</t>
  </si>
  <si>
    <t>Column "AD" auto calculates the number of External Supervisors (1st Level ) who are Non-compliant with supervisory training.</t>
  </si>
  <si>
    <t>Column "AE" auto calculates the percentage of External Supervisors (1st Level ) who are Non-compliant with supervisory training.</t>
  </si>
  <si>
    <t>Column "AF" auto calculates the total percentage of (Civilian, Military, and External) Supervisors who are compliant with supervisory training.</t>
  </si>
  <si>
    <r>
      <t xml:space="preserve">% </t>
    </r>
    <r>
      <rPr>
        <b/>
        <sz val="11"/>
        <rFont val="Calibri"/>
        <family val="2"/>
        <scheme val="minor"/>
      </rPr>
      <t>WITHIN 1 YR OF INITIAL APPT TO SUPV/MGR (as % of total supv/mgr)</t>
    </r>
  </si>
  <si>
    <t>(AGR)</t>
  </si>
  <si>
    <t>(APPR)</t>
  </si>
  <si>
    <t>(EXT)</t>
  </si>
  <si>
    <t>(MIL)</t>
  </si>
  <si>
    <t>Active Guard and Reseve Position</t>
  </si>
  <si>
    <t>Appropriated Fund Position</t>
  </si>
  <si>
    <t>External Postion</t>
  </si>
  <si>
    <t>Military Postion</t>
  </si>
  <si>
    <t xml:space="preserve">Column "F" auto calculates the total DoD Civilian Supervisors and Managers of DoD Civilian employees.  </t>
  </si>
  <si>
    <t xml:space="preserve">Column "M" auto calculates the percentage of Supervisors &amp; Managers that are within one year of initial appointment.  </t>
  </si>
  <si>
    <t>Column "A" contains the names of "DoD Component/Agency/Field/Activities with independent training &amp; reporting responsibility".</t>
  </si>
  <si>
    <t>Rows 1 thru 3, columns A thru N contains the titles and additional explanations.</t>
  </si>
  <si>
    <r>
      <t xml:space="preserve">TOTAL # OF CIVILIAN SUPERVISORS AND MANAGERS  </t>
    </r>
    <r>
      <rPr>
        <b/>
        <sz val="11"/>
        <rFont val="Calibri"/>
        <family val="2"/>
        <scheme val="minor"/>
      </rPr>
      <t>WITHIN 1 YR OF INITIAL APPT TO SUPV/MGR POSITION</t>
    </r>
  </si>
  <si>
    <t>TOTAL CIVILIAN SUPERVISORS AND MANAGERS WITHIN 1 YR INITIAL APPOINTMENT TO SUPV POS</t>
  </si>
  <si>
    <t>TOTAL # CIVILIAN SUPV/MGR WITHIN 1 YR OF INITIAL APPOINTMENT as of Sept 30</t>
  </si>
  <si>
    <t xml:space="preserve">TOTAL # All Supervisors and Managers  </t>
  </si>
  <si>
    <t>Total Civilian Supervisors</t>
  </si>
  <si>
    <t># Military Supervisors</t>
  </si>
  <si>
    <t># External Supervisors</t>
  </si>
  <si>
    <t>Number of "Civilian Supervisors and Managers" (EXCLUDE EXEC LEVEL) who supervise DoD Civilian employees</t>
  </si>
  <si>
    <t>Number of "Military Supervisors" of DoD Civilian (1st Level Supervisors) employees</t>
  </si>
  <si>
    <t xml:space="preserve">Number of "Ecternal Supervisors" of DoD Civilian  employees </t>
  </si>
  <si>
    <t xml:space="preserve">"B thru E" - enter the number of DoD Civilian Supervisors and Managers (Exclude Exective Level) who supervise DoD Civilian employees by Payband (APF, NAF, LN, and NG) .  </t>
  </si>
  <si>
    <t>Column "K" auto calculates the percentage of Supervisors &amp; Managers to the total DoD Civilian employee population.</t>
  </si>
  <si>
    <t>Row "36", columns "B thru M", auto calculates DoD Totals, do not try to enter data in those fields.</t>
  </si>
  <si>
    <t>Column A contains the names of "DoD Component/Agency/Field Activities with independent training &amp; reporting responsibility".</t>
  </si>
  <si>
    <t xml:space="preserve">Column "I" auto calculates the total Supervisors &amp; Managers (DoD Civilian, Military, and External) who supervise DoD Civilian employees per organization.  </t>
  </si>
  <si>
    <t>"J" - enter the total number DoD Civilian employees in the organization.</t>
  </si>
  <si>
    <t xml:space="preserve">"G" - enter the number of Military Supervisors and Managers who supervise DoD Civilian employees.  </t>
  </si>
  <si>
    <t xml:space="preserve">"H" - enter the number of External Supervisors and Managers who supervise DoD Civilian employees.  </t>
  </si>
  <si>
    <t>"L" - enter the total number of Civilian Supervisors &amp; Managers who are within one year of initial appointment to Supervisor or Manager position.</t>
  </si>
  <si>
    <r>
      <t>Tab 1, "M&amp;STP SUPERVISOR MGR DATA"</t>
    </r>
    <r>
      <rPr>
        <i/>
        <sz val="12"/>
        <color theme="1"/>
        <rFont val="Calibri Light"/>
        <family val="2"/>
        <scheme val="major"/>
      </rPr>
      <t>.</t>
    </r>
  </si>
  <si>
    <r>
      <t>Tab 2, "M&amp;STP TRAINING COMPLIANCE"</t>
    </r>
    <r>
      <rPr>
        <i/>
        <sz val="12"/>
        <color theme="1"/>
        <rFont val="Calibri Light"/>
        <family val="2"/>
        <scheme val="major"/>
      </rPr>
      <t>.</t>
    </r>
  </si>
  <si>
    <t xml:space="preserve">"H" - enter the total number of Civilian Supervisors and Managers who went over one year within the fiscal year.  </t>
  </si>
  <si>
    <t>Column "P" auto calculates the total number of compliant Supervisors &amp; Managers with over one year of experience.</t>
  </si>
  <si>
    <t>Column "R" auto calculates the percentage of Supervisors &amp; Managers with over one year of experience who are delinquent with initial training.</t>
  </si>
  <si>
    <t>Column "S" auto calculates the number of Supervisors &amp; Managers with over one year of experience who are delinquent for refresher training.</t>
  </si>
  <si>
    <t>Column "T" auto calculates the percentage of Non-complaint Supervisors &amp; Managers with over one year of experience who have completed initial supervisory training &amp; outside the three year window who are delinquent for refresher training.</t>
  </si>
  <si>
    <t xml:space="preserve">Column "F" auto calculates the number on schedule to complete training (Compliant).  </t>
  </si>
  <si>
    <t>Column "E" auto calculates the percentage who completed training.</t>
  </si>
  <si>
    <t>-</t>
  </si>
  <si>
    <t xml:space="preserve">Column "G" auto calculates the percentage on schedule to complete training (Compliant).  </t>
  </si>
  <si>
    <t>Initial Supervisory Training within one year of appointment</t>
  </si>
  <si>
    <t>Supervisors &amp; Managers over one year after appointment during the reporting period</t>
  </si>
  <si>
    <t xml:space="preserve">Column "J" auto calculates the percentage who completed initial training (Compliant).  </t>
  </si>
  <si>
    <t xml:space="preserve">Column "K" auto calculates the number who did not completed initial training (Non-Compliant).  </t>
  </si>
  <si>
    <t>Column "L" auto calculates the percentage who did not completed initial training (Non-Compliant).</t>
  </si>
  <si>
    <t xml:space="preserve">Column "N" auto calculates the total number of all who went over one year prior to the end of the reporting period.  </t>
  </si>
  <si>
    <t xml:space="preserve"> INITIAL SUPERVISORY TRAINING and 3 YEAR CYCLE TRAINING - POPULATION FOCUS:  ALL OTHER (late and on-time completion combined)</t>
  </si>
  <si>
    <t>Initial Supervisory Training and in 3 Year Training Cycle</t>
  </si>
  <si>
    <t>Rows "35 and 37" are intentionally left blank.</t>
  </si>
  <si>
    <t>Rows "1 thru 2", columns "A thru AO" contains the titles and additional explanations.</t>
  </si>
  <si>
    <t>Starting at Rows "3 thru 33":</t>
  </si>
  <si>
    <t>TOTAL # ALL OTHER CIVILIAN SUPV/MGR (with over one year prior to the end of FY24)</t>
  </si>
  <si>
    <t>INITIAL SUPERVISORY TRAINING - POPULATION FOCUS:  ALL CIVILIAN SUPERVISORS/MANAGERS WITHIN 1 YEAR OF APPOINTMENT  AS OF 30 SEPT 2024 - (Still Within Compliance Window, been a supervisor/manager for less than 1 year)</t>
  </si>
  <si>
    <t>Has your  Component established an approach to ensure new supervisors are mentored by experienced supervisors? Yes or No.  (IAW the FY 2024-2025 DoD HCOP) 
https://www.dcpas.osd.mil/sites/default/files/DoD%20HCOP%20%28Final%2020%20Nov%29%20%28Final%29%20v</t>
  </si>
  <si>
    <t>If you answered Yes to the previous question, please describe your approach.                                           (IAW the FY 2024-2025 DoD HCOP)
https://www.dcpas.osd.mil/sites/default/files/DoD%20HCOP%20%28Final%2020%20Nov%29%20%28Final%29%20v2%20-</t>
  </si>
  <si>
    <t xml:space="preserve">FY 2024-2025 DoD HCOP https://www.dcpas.osd.mil/sites/default/files/DoD%20HCOP%20%28Final%2020%20Nov%29%20%28Final%29%20v2%20-%20508%20%281%29.pdf </t>
  </si>
  <si>
    <t>FY24</t>
  </si>
  <si>
    <t>Actual FY22</t>
  </si>
  <si>
    <t>Military Supervisors  &amp; Managers of DoD Civilian Employees</t>
  </si>
  <si>
    <t>External  Supervisors  &amp; Managers of DoD Civilian Employees</t>
  </si>
  <si>
    <t>Rows "37 thru 45", column" A", and a list of organizations being served by “Washington Headquarters Services”.</t>
  </si>
  <si>
    <t>For program office use</t>
  </si>
  <si>
    <t>only.</t>
  </si>
  <si>
    <r>
      <t>Rows "38 thru 54", column A, contains additional information and a list of organizations being served by the “</t>
    </r>
    <r>
      <rPr>
        <i/>
        <sz val="12"/>
        <rFont val="Calibri Light"/>
        <family val="2"/>
        <scheme val="major"/>
      </rPr>
      <t>WASHINGTON HEADQUARTERS SERVICES</t>
    </r>
    <r>
      <rPr>
        <sz val="12"/>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</si>
</sst>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00"/>
    <numFmt numFmtId="166" formatCode="0.0%"/>
  </numFmts>
  <fonts count="44"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b/>
      <sz val="12"/>
      <name val="Calibri"/>
      <family val="2"/>
      <scheme val="minor"/>
    </font>
    <font>
      <sz val="12"/>
      <color theme="1"/>
      <name val="Calibri"/>
      <family val="2"/>
      <scheme val="minor"/>
    </font>
    <font>
      <sz val="9"/>
      <color indexed="81"/>
      <name val="Tahoma"/>
      <family val="2"/>
    </font>
    <font>
      <b/>
      <sz val="9"/>
      <color indexed="81"/>
      <name val="Tahoma"/>
      <family val="2"/>
    </font>
    <font>
      <b/>
      <sz val="11"/>
      <color theme="0"/>
      <name val="Calibri"/>
      <family val="2"/>
      <scheme val="minor"/>
    </font>
    <font>
      <b/>
      <sz val="12"/>
      <color theme="0"/>
      <name val="Calibri"/>
      <family val="2"/>
      <scheme val="minor"/>
    </font>
    <font>
      <sz val="14"/>
      <color rgb="FF000000"/>
      <name val="Calibri"/>
      <family val="2"/>
      <scheme val="minor"/>
    </font>
    <font>
      <sz val="14"/>
      <color theme="1"/>
      <name val="Calibri"/>
      <family val="2"/>
      <scheme val="minor"/>
    </font>
    <font>
      <sz val="14"/>
      <color rgb="FFFF0000"/>
      <name val="Calibri"/>
      <family val="2"/>
      <scheme val="minor"/>
    </font>
    <font>
      <b/>
      <sz val="14"/>
      <color theme="1"/>
      <name val="Calibri"/>
      <family val="2"/>
      <scheme val="minor"/>
    </font>
    <font>
      <u/>
      <sz val="11"/>
      <color theme="1"/>
      <name val="Calibri"/>
      <family val="2"/>
      <scheme val="minor"/>
    </font>
    <font>
      <sz val="11"/>
      <color theme="0"/>
      <name val="Calibri"/>
      <family val="2"/>
      <scheme val="minor"/>
    </font>
    <font>
      <i/>
      <sz val="11"/>
      <color rgb="FFFF0000"/>
      <name val="Calibri"/>
      <family val="2"/>
      <scheme val="minor"/>
    </font>
    <font>
      <i/>
      <sz val="12"/>
      <color theme="1"/>
      <name val="Calibri Light"/>
      <family val="2"/>
      <scheme val="major"/>
    </font>
    <font>
      <sz val="12"/>
      <color theme="1"/>
      <name val="Calibri Light"/>
      <family val="2"/>
      <scheme val="major"/>
    </font>
    <font>
      <sz val="12"/>
      <name val="Calibri Light"/>
      <family val="2"/>
      <scheme val="major"/>
    </font>
    <font>
      <sz val="12"/>
      <color rgb="FFFF0000"/>
      <name val="Calibri Light"/>
      <family val="2"/>
      <scheme val="major"/>
    </font>
    <font>
      <i/>
      <u/>
      <sz val="12"/>
      <color theme="1"/>
      <name val="Calibri Light"/>
      <family val="2"/>
      <scheme val="major"/>
    </font>
    <font>
      <sz val="11"/>
      <color theme="1"/>
      <name val="Calibri Light"/>
      <family val="2"/>
      <scheme val="major"/>
    </font>
    <font>
      <i/>
      <sz val="10"/>
      <color rgb="FFFF0000"/>
      <name val="Calibri Light"/>
      <family val="2"/>
      <scheme val="major"/>
    </font>
    <font>
      <i/>
      <sz val="10"/>
      <color theme="1"/>
      <name val="Calibri Light"/>
      <family val="2"/>
      <scheme val="major"/>
    </font>
    <font>
      <sz val="10"/>
      <color theme="1"/>
      <name val="Calibri"/>
      <family val="2"/>
      <scheme val="minor"/>
    </font>
    <font>
      <sz val="10"/>
      <color rgb="FFFF0000"/>
      <name val="Calibri"/>
      <family val="2"/>
      <scheme val="minor"/>
    </font>
    <font>
      <sz val="8"/>
      <color theme="1"/>
      <name val="Calibri"/>
      <family val="2"/>
      <scheme val="minor"/>
    </font>
    <font>
      <i/>
      <sz val="8"/>
      <color theme="1"/>
      <name val="Calibri Light"/>
      <family val="2"/>
      <scheme val="major"/>
    </font>
    <font>
      <sz val="10"/>
      <name val="Calibri"/>
      <family val="2"/>
      <scheme val="minor"/>
    </font>
    <font>
      <sz val="10"/>
      <name val="Calibri Light"/>
      <family val="2"/>
      <scheme val="major"/>
    </font>
    <font>
      <sz val="8"/>
      <name val="Calibri"/>
      <family val="2"/>
      <scheme val="minor"/>
    </font>
    <font>
      <i/>
      <sz val="8"/>
      <name val="Calibri Light"/>
      <family val="2"/>
      <scheme val="major"/>
    </font>
    <font>
      <sz val="11"/>
      <name val="Calibri Light"/>
      <family val="2"/>
      <scheme val="major"/>
    </font>
    <font>
      <i/>
      <sz val="10"/>
      <name val="Calibri Light"/>
      <family val="2"/>
      <scheme val="major"/>
    </font>
    <font>
      <b/>
      <sz val="10"/>
      <name val="Calibri Light"/>
      <family val="2"/>
      <scheme val="major"/>
    </font>
    <font>
      <b/>
      <sz val="8"/>
      <name val="Calibri Light"/>
      <family val="2"/>
      <scheme val="major"/>
    </font>
    <font>
      <sz val="12"/>
      <color rgb="FFFF0000"/>
      <name val="Calibri"/>
      <family val="2"/>
      <scheme val="minor"/>
    </font>
    <font>
      <i/>
      <sz val="12"/>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medium">
        <color rgb="FFFF0000"/>
      </right>
      <top style="thick">
        <color rgb="FFFF0000"/>
      </top>
      <bottom/>
      <diagonal/>
    </border>
    <border>
      <left style="thick">
        <color rgb="FFFF0000"/>
      </left>
      <right/>
      <top/>
      <bottom/>
      <diagonal/>
    </border>
    <border>
      <left/>
      <right style="medium">
        <color rgb="FFFF0000"/>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376">
    <xf numFmtId="0" fontId="0" fillId="0" borderId="0" xfId="0"/>
    <xf numFmtId="0" fontId="1" fillId="0" borderId="0" xfId="0" applyFont="1" applyFill="1" applyBorder="1" applyProtection="1"/>
    <xf numFmtId="0" fontId="1" fillId="0" borderId="0" xfId="0" applyFont="1" applyFill="1" applyProtection="1"/>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Font="1" applyFill="1" applyAlignment="1" applyProtection="1">
      <alignment horizontal="center"/>
    </xf>
    <xf numFmtId="0" fontId="0" fillId="0" borderId="0" xfId="0" applyFont="1" applyFill="1" applyAlignment="1" applyProtection="1">
      <alignment horizontal="center"/>
    </xf>
    <xf numFmtId="164" fontId="0" fillId="0" borderId="0" xfId="2" applyNumberFormat="1" applyFont="1" applyFill="1" applyProtection="1"/>
    <xf numFmtId="0" fontId="0" fillId="0" borderId="0" xfId="0" applyFont="1" applyFill="1" applyBorder="1" applyProtection="1"/>
    <xf numFmtId="164" fontId="0" fillId="0" borderId="0" xfId="2" applyNumberFormat="1" applyFont="1" applyFill="1" applyBorder="1" applyProtection="1"/>
    <xf numFmtId="164" fontId="4" fillId="0" borderId="0" xfId="2" applyNumberFormat="1" applyFont="1" applyFill="1" applyBorder="1" applyAlignment="1" applyProtection="1">
      <alignment horizontal="left" wrapText="1"/>
    </xf>
    <xf numFmtId="164" fontId="0" fillId="0" borderId="0" xfId="2" applyNumberFormat="1" applyFont="1" applyFill="1" applyBorder="1" applyAlignment="1">
      <alignment horizontal="left" wrapText="1"/>
    </xf>
    <xf numFmtId="0" fontId="0" fillId="0" borderId="0" xfId="0" applyFont="1" applyFill="1" applyBorder="1" applyAlignment="1" applyProtection="1">
      <alignment wrapText="1"/>
    </xf>
    <xf numFmtId="0" fontId="4" fillId="0" borderId="0" xfId="0" applyFont="1" applyFill="1" applyBorder="1" applyProtection="1"/>
    <xf numFmtId="0" fontId="4" fillId="0" borderId="0" xfId="0" applyFont="1" applyFill="1" applyProtection="1"/>
    <xf numFmtId="0" fontId="4" fillId="0" borderId="14" xfId="0" applyFont="1" applyFill="1" applyBorder="1" applyAlignment="1" applyProtection="1">
      <alignment horizontal="center"/>
      <protection locked="0"/>
    </xf>
    <xf numFmtId="0" fontId="5" fillId="0" borderId="0" xfId="0" applyFont="1" applyFill="1" applyBorder="1" applyAlignment="1" applyProtection="1">
      <alignment horizontal="left"/>
    </xf>
    <xf numFmtId="0" fontId="4" fillId="0" borderId="18"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10" fontId="0" fillId="0" borderId="0" xfId="0" applyNumberFormat="1" applyFont="1" applyFill="1" applyBorder="1" applyProtection="1"/>
    <xf numFmtId="0" fontId="0" fillId="0" borderId="0" xfId="0" applyFont="1" applyFill="1" applyProtection="1"/>
    <xf numFmtId="0" fontId="4" fillId="0" borderId="20" xfId="0" applyFont="1" applyFill="1" applyBorder="1" applyAlignment="1" applyProtection="1">
      <alignment horizontal="center"/>
      <protection locked="0"/>
    </xf>
    <xf numFmtId="9" fontId="0" fillId="0" borderId="0" xfId="1" applyNumberFormat="1" applyFont="1" applyFill="1" applyBorder="1" applyProtection="1"/>
    <xf numFmtId="0" fontId="0" fillId="0" borderId="0" xfId="0" applyNumberFormat="1" applyFont="1" applyFill="1" applyBorder="1" applyProtection="1"/>
    <xf numFmtId="0" fontId="0" fillId="0" borderId="0" xfId="0" applyNumberFormat="1" applyFont="1" applyFill="1" applyProtection="1"/>
    <xf numFmtId="0" fontId="7" fillId="0" borderId="0" xfId="0" applyFont="1" applyFill="1" applyBorder="1" applyAlignment="1">
      <alignment horizontal="left" indent="2"/>
    </xf>
    <xf numFmtId="0" fontId="0" fillId="0" borderId="0" xfId="0" applyFont="1" applyFill="1" applyBorder="1" applyAlignment="1" applyProtection="1">
      <alignment horizontal="center"/>
    </xf>
    <xf numFmtId="164" fontId="1" fillId="0" borderId="0" xfId="2" applyNumberFormat="1" applyFont="1" applyFill="1" applyBorder="1" applyAlignment="1" applyProtection="1">
      <alignment horizontal="right"/>
    </xf>
    <xf numFmtId="0" fontId="1" fillId="0" borderId="0" xfId="0" applyFont="1" applyFill="1" applyBorder="1" applyAlignment="1" applyProtection="1">
      <alignment horizontal="center" wrapText="1"/>
    </xf>
    <xf numFmtId="164" fontId="0" fillId="0" borderId="0" xfId="2" applyNumberFormat="1" applyFont="1" applyFill="1" applyBorder="1" applyAlignment="1" applyProtection="1">
      <alignment horizontal="right"/>
    </xf>
    <xf numFmtId="164" fontId="0" fillId="0" borderId="0" xfId="2" applyNumberFormat="1" applyFont="1" applyFill="1" applyBorder="1" applyAlignment="1" applyProtection="1">
      <alignment vertical="center"/>
    </xf>
    <xf numFmtId="0" fontId="0" fillId="0" borderId="0" xfId="0" applyFont="1" applyFill="1" applyBorder="1" applyAlignment="1" applyProtection="1">
      <alignment vertical="center" wrapText="1"/>
    </xf>
    <xf numFmtId="0" fontId="0" fillId="0" borderId="16" xfId="0" applyFont="1" applyFill="1" applyBorder="1" applyAlignment="1" applyProtection="1">
      <alignment horizontal="left" vertical="center" wrapText="1" indent="1"/>
      <protection locked="0"/>
    </xf>
    <xf numFmtId="0" fontId="4" fillId="0" borderId="13"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3" fontId="0" fillId="0" borderId="1" xfId="2" applyNumberFormat="1" applyFont="1" applyFill="1" applyBorder="1" applyAlignment="1" applyProtection="1">
      <alignment horizontal="center"/>
      <protection locked="0"/>
    </xf>
    <xf numFmtId="3" fontId="4" fillId="0" borderId="1" xfId="0" applyNumberFormat="1" applyFont="1" applyFill="1" applyBorder="1" applyAlignment="1" applyProtection="1">
      <alignment horizontal="center"/>
      <protection locked="0"/>
    </xf>
    <xf numFmtId="3" fontId="0" fillId="2" borderId="1" xfId="2" applyNumberFormat="1" applyFont="1" applyFill="1" applyBorder="1" applyAlignment="1" applyProtection="1">
      <alignment horizontal="center"/>
    </xf>
    <xf numFmtId="3" fontId="0" fillId="0" borderId="1" xfId="0" applyNumberFormat="1" applyFont="1" applyFill="1" applyBorder="1" applyAlignment="1" applyProtection="1">
      <alignment horizontal="center"/>
      <protection locked="0"/>
    </xf>
    <xf numFmtId="9" fontId="1" fillId="0" borderId="0" xfId="1" applyNumberFormat="1" applyFont="1" applyFill="1" applyBorder="1"/>
    <xf numFmtId="0" fontId="4" fillId="0" borderId="14" xfId="0" applyFont="1" applyFill="1" applyBorder="1" applyAlignment="1" applyProtection="1">
      <alignment horizontal="left" indent="1"/>
    </xf>
    <xf numFmtId="0" fontId="4" fillId="0" borderId="1" xfId="0" applyFont="1" applyFill="1" applyBorder="1" applyAlignment="1" applyProtection="1">
      <alignment horizontal="left" wrapText="1" indent="1"/>
      <protection locked="0"/>
    </xf>
    <xf numFmtId="0" fontId="4" fillId="0" borderId="1" xfId="0" applyFont="1" applyFill="1" applyBorder="1" applyAlignment="1" applyProtection="1">
      <alignment horizontal="left" vertical="top" wrapText="1" indent="1"/>
    </xf>
    <xf numFmtId="0" fontId="5" fillId="0" borderId="1" xfId="0" applyFont="1" applyFill="1" applyBorder="1" applyAlignment="1" applyProtection="1">
      <alignment horizontal="left" wrapText="1" indent="1"/>
      <protection locked="0"/>
    </xf>
    <xf numFmtId="0" fontId="4" fillId="0" borderId="1" xfId="0" applyFont="1" applyFill="1" applyBorder="1" applyAlignment="1" applyProtection="1">
      <alignment horizontal="left" indent="1"/>
      <protection locked="0"/>
    </xf>
    <xf numFmtId="0" fontId="4" fillId="0" borderId="1" xfId="0" applyFont="1" applyFill="1" applyBorder="1" applyAlignment="1">
      <alignment horizontal="left" wrapText="1" indent="1"/>
    </xf>
    <xf numFmtId="0" fontId="5" fillId="0" borderId="0" xfId="0" applyFont="1" applyFill="1" applyBorder="1" applyAlignment="1" applyProtection="1">
      <alignment horizontal="left"/>
      <protection locked="0"/>
    </xf>
    <xf numFmtId="0" fontId="13" fillId="0" borderId="0" xfId="0" applyFont="1" applyFill="1" applyBorder="1" applyAlignment="1" applyProtection="1">
      <alignment wrapText="1"/>
    </xf>
    <xf numFmtId="0" fontId="13" fillId="0" borderId="0" xfId="0" applyFont="1" applyFill="1" applyAlignment="1" applyProtection="1">
      <alignment wrapText="1"/>
    </xf>
    <xf numFmtId="3" fontId="1" fillId="0" borderId="8" xfId="2" applyNumberFormat="1" applyFont="1" applyFill="1" applyBorder="1" applyAlignment="1" applyProtection="1">
      <alignment horizontal="center"/>
    </xf>
    <xf numFmtId="0" fontId="0" fillId="0" borderId="0" xfId="0" applyFont="1" applyFill="1" applyBorder="1" applyAlignment="1" applyProtection="1">
      <alignment vertical="center"/>
    </xf>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indent="1"/>
      <protection locked="0"/>
    </xf>
    <xf numFmtId="3" fontId="0" fillId="0" borderId="0" xfId="2" applyNumberFormat="1" applyFont="1" applyFill="1" applyBorder="1" applyAlignment="1" applyProtection="1">
      <alignment horizontal="center"/>
      <protection locked="0"/>
    </xf>
    <xf numFmtId="3"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left" vertical="top" wrapText="1"/>
    </xf>
    <xf numFmtId="0" fontId="0" fillId="0" borderId="0" xfId="0" applyFont="1" applyFill="1" applyBorder="1" applyProtection="1">
      <protection locked="0"/>
    </xf>
    <xf numFmtId="10" fontId="0" fillId="0" borderId="0" xfId="0" applyNumberFormat="1" applyFont="1" applyFill="1" applyBorder="1" applyAlignment="1" applyProtection="1">
      <alignment vertical="center"/>
    </xf>
    <xf numFmtId="0" fontId="6" fillId="0" borderId="0" xfId="0" applyFont="1" applyFill="1" applyBorder="1" applyProtection="1">
      <protection locked="0"/>
    </xf>
    <xf numFmtId="3" fontId="0" fillId="0" borderId="0"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0" fillId="0" borderId="0" xfId="1" applyNumberFormat="1" applyFont="1" applyFill="1" applyBorder="1" applyAlignment="1" applyProtection="1">
      <alignment horizontal="center"/>
    </xf>
    <xf numFmtId="0" fontId="1" fillId="0" borderId="7" xfId="0" applyFont="1" applyFill="1" applyBorder="1" applyAlignment="1" applyProtection="1">
      <alignment horizontal="right" indent="1"/>
      <protection locked="0"/>
    </xf>
    <xf numFmtId="3" fontId="1" fillId="0" borderId="8" xfId="0" applyNumberFormat="1" applyFont="1" applyFill="1" applyBorder="1" applyAlignment="1" applyProtection="1">
      <alignment horizontal="center"/>
    </xf>
    <xf numFmtId="10" fontId="1" fillId="0" borderId="8" xfId="2" applyNumberFormat="1" applyFont="1" applyFill="1" applyBorder="1" applyAlignment="1" applyProtection="1">
      <alignment horizontal="center"/>
    </xf>
    <xf numFmtId="10" fontId="1" fillId="0" borderId="9" xfId="1" applyNumberFormat="1" applyFont="1" applyFill="1" applyBorder="1" applyAlignment="1" applyProtection="1">
      <alignment horizontal="center"/>
    </xf>
    <xf numFmtId="0" fontId="15" fillId="0" borderId="0" xfId="0" applyFont="1" applyAlignment="1">
      <alignment horizontal="right" indent="1"/>
    </xf>
    <xf numFmtId="0" fontId="15" fillId="0" borderId="0" xfId="0" applyFont="1" applyAlignment="1">
      <alignment horizontal="center"/>
    </xf>
    <xf numFmtId="9" fontId="15" fillId="0" borderId="0" xfId="0" applyNumberFormat="1" applyFont="1" applyAlignment="1">
      <alignment horizontal="center"/>
    </xf>
    <xf numFmtId="164" fontId="16" fillId="0" borderId="0" xfId="2" applyNumberFormat="1" applyFont="1" applyFill="1" applyBorder="1" applyProtection="1"/>
    <xf numFmtId="0" fontId="17" fillId="0" borderId="0" xfId="0" applyFont="1" applyAlignment="1">
      <alignment horizontal="right" indent="1"/>
    </xf>
    <xf numFmtId="0" fontId="17" fillId="0" borderId="0" xfId="0" applyFont="1" applyAlignment="1">
      <alignment horizontal="center"/>
    </xf>
    <xf numFmtId="9" fontId="17" fillId="0" borderId="0" xfId="0" applyNumberFormat="1" applyFont="1" applyAlignment="1">
      <alignment horizontal="center"/>
    </xf>
    <xf numFmtId="0" fontId="16" fillId="0" borderId="0" xfId="0" applyFont="1" applyFill="1" applyBorder="1" applyProtection="1"/>
    <xf numFmtId="9" fontId="16" fillId="0" borderId="0" xfId="1" applyNumberFormat="1" applyFont="1" applyFill="1" applyBorder="1" applyProtection="1"/>
    <xf numFmtId="164" fontId="16" fillId="0" borderId="0" xfId="2" applyNumberFormat="1" applyFont="1" applyFill="1" applyProtection="1"/>
    <xf numFmtId="9" fontId="16" fillId="0" borderId="0" xfId="0" applyNumberFormat="1" applyFont="1" applyFill="1" applyBorder="1" applyProtection="1"/>
    <xf numFmtId="9" fontId="6" fillId="0" borderId="0" xfId="1" applyNumberFormat="1" applyFont="1" applyFill="1" applyBorder="1" applyAlignment="1" applyProtection="1">
      <alignment horizontal="left" indent="1"/>
    </xf>
    <xf numFmtId="9" fontId="18" fillId="0" borderId="0" xfId="1" applyNumberFormat="1" applyFont="1" applyFill="1" applyBorder="1" applyAlignment="1" applyProtection="1">
      <alignment horizontal="left" indent="1"/>
    </xf>
    <xf numFmtId="0" fontId="18" fillId="0" borderId="0" xfId="0" applyFont="1" applyFill="1" applyBorder="1" applyAlignment="1" applyProtection="1">
      <alignment horizontal="left" indent="1"/>
    </xf>
    <xf numFmtId="0" fontId="10" fillId="0" borderId="0" xfId="0" applyFont="1" applyAlignment="1">
      <alignment wrapText="1"/>
    </xf>
    <xf numFmtId="0" fontId="19" fillId="0" borderId="0" xfId="0" applyFont="1"/>
    <xf numFmtId="0" fontId="1" fillId="0" borderId="0" xfId="0" applyFont="1"/>
    <xf numFmtId="0" fontId="0" fillId="0" borderId="0" xfId="0" applyAlignment="1">
      <alignment horizontal="left" indent="3"/>
    </xf>
    <xf numFmtId="0" fontId="8" fillId="0" borderId="0" xfId="0" applyFont="1" applyAlignment="1">
      <alignment horizontal="left" indent="3"/>
    </xf>
    <xf numFmtId="0" fontId="7" fillId="0" borderId="0" xfId="0" applyFont="1" applyFill="1" applyBorder="1" applyAlignment="1" applyProtection="1">
      <alignment horizontal="left" indent="2"/>
      <protection locked="0"/>
    </xf>
    <xf numFmtId="0" fontId="0" fillId="0" borderId="3" xfId="0" applyFont="1" applyFill="1" applyBorder="1" applyAlignment="1" applyProtection="1">
      <alignment horizontal="left" vertical="top" wrapText="1" indent="1"/>
      <protection locked="0"/>
    </xf>
    <xf numFmtId="0" fontId="0" fillId="0" borderId="3" xfId="0" applyFont="1" applyFill="1" applyBorder="1" applyAlignment="1" applyProtection="1">
      <alignment wrapText="1"/>
      <protection locked="0"/>
    </xf>
    <xf numFmtId="0" fontId="4" fillId="0" borderId="3" xfId="0" applyFont="1" applyFill="1" applyBorder="1" applyAlignment="1" applyProtection="1">
      <alignment wrapText="1"/>
      <protection locked="0"/>
    </xf>
    <xf numFmtId="0" fontId="0" fillId="0" borderId="3" xfId="0" applyFont="1" applyFill="1" applyBorder="1" applyAlignment="1" applyProtection="1">
      <alignment horizontal="left" wrapText="1"/>
      <protection locked="0"/>
    </xf>
    <xf numFmtId="0" fontId="8" fillId="0" borderId="3" xfId="0" applyFont="1" applyFill="1" applyBorder="1" applyAlignment="1" applyProtection="1">
      <alignment wrapText="1"/>
      <protection locked="0"/>
    </xf>
    <xf numFmtId="0" fontId="0" fillId="0" borderId="3" xfId="0" applyFont="1" applyFill="1" applyBorder="1" applyAlignment="1" applyProtection="1">
      <alignment horizontal="left" wrapText="1" indent="1"/>
      <protection locked="0"/>
    </xf>
    <xf numFmtId="0" fontId="1" fillId="0" borderId="3" xfId="0" applyFont="1" applyFill="1" applyBorder="1" applyAlignment="1" applyProtection="1">
      <alignment wrapText="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indent="1"/>
      <protection locked="0"/>
    </xf>
    <xf numFmtId="0" fontId="6" fillId="0" borderId="10" xfId="0" applyNumberFormat="1" applyFont="1" applyFill="1" applyBorder="1" applyAlignment="1" applyProtection="1">
      <alignment horizontal="right" indent="1"/>
    </xf>
    <xf numFmtId="0" fontId="4" fillId="0" borderId="0" xfId="0" applyFont="1" applyFill="1" applyBorder="1" applyAlignment="1" applyProtection="1">
      <alignment horizontal="left" indent="1"/>
    </xf>
    <xf numFmtId="0" fontId="4" fillId="0" borderId="0" xfId="0" applyFont="1" applyFill="1" applyBorder="1" applyAlignment="1" applyProtection="1">
      <alignment horizontal="right" indent="1"/>
    </xf>
    <xf numFmtId="164" fontId="7" fillId="0" borderId="0" xfId="2" applyNumberFormat="1" applyFont="1" applyFill="1" applyBorder="1" applyAlignment="1" applyProtection="1">
      <alignment horizontal="right"/>
    </xf>
    <xf numFmtId="3" fontId="4" fillId="2" borderId="4" xfId="2" applyNumberFormat="1" applyFont="1" applyFill="1" applyBorder="1" applyAlignment="1" applyProtection="1">
      <alignment horizontal="right" indent="3"/>
    </xf>
    <xf numFmtId="3" fontId="4" fillId="2" borderId="6" xfId="2" applyNumberFormat="1" applyFont="1" applyFill="1" applyBorder="1" applyAlignment="1" applyProtection="1">
      <alignment horizontal="right" indent="3"/>
    </xf>
    <xf numFmtId="3" fontId="4" fillId="0" borderId="14" xfId="0" applyNumberFormat="1" applyFont="1" applyFill="1" applyBorder="1" applyAlignment="1" applyProtection="1">
      <alignment horizontal="right" indent="3"/>
      <protection locked="0"/>
    </xf>
    <xf numFmtId="3" fontId="4" fillId="2" borderId="1" xfId="2" applyNumberFormat="1" applyFont="1" applyFill="1" applyBorder="1" applyAlignment="1" applyProtection="1">
      <alignment horizontal="right" indent="3"/>
    </xf>
    <xf numFmtId="3" fontId="4" fillId="2" borderId="1" xfId="0" applyNumberFormat="1" applyFont="1" applyFill="1" applyBorder="1" applyAlignment="1" applyProtection="1">
      <alignment horizontal="right" indent="3"/>
    </xf>
    <xf numFmtId="166" fontId="4" fillId="2" borderId="17" xfId="1" applyNumberFormat="1" applyFont="1" applyFill="1" applyBorder="1" applyAlignment="1" applyProtection="1">
      <alignment horizontal="right" indent="3"/>
    </xf>
    <xf numFmtId="3" fontId="4" fillId="0" borderId="2" xfId="1" applyNumberFormat="1" applyFont="1" applyFill="1" applyBorder="1" applyAlignment="1" applyProtection="1">
      <alignment horizontal="right" indent="3"/>
      <protection locked="0"/>
    </xf>
    <xf numFmtId="3" fontId="4" fillId="0" borderId="1" xfId="1" applyNumberFormat="1" applyFont="1" applyFill="1" applyBorder="1" applyAlignment="1" applyProtection="1">
      <alignment horizontal="right" indent="3"/>
      <protection locked="0"/>
    </xf>
    <xf numFmtId="9" fontId="4" fillId="2" borderId="3" xfId="1" applyNumberFormat="1" applyFont="1" applyFill="1" applyBorder="1" applyAlignment="1" applyProtection="1">
      <alignment horizontal="right" indent="3"/>
    </xf>
    <xf numFmtId="3" fontId="4" fillId="2" borderId="4" xfId="0" applyNumberFormat="1" applyFont="1" applyFill="1" applyBorder="1" applyAlignment="1" applyProtection="1">
      <alignment horizontal="right" indent="3"/>
    </xf>
    <xf numFmtId="3" fontId="4" fillId="0" borderId="1" xfId="0" applyNumberFormat="1" applyFont="1" applyFill="1" applyBorder="1" applyAlignment="1" applyProtection="1">
      <alignment horizontal="right" indent="3"/>
      <protection locked="0"/>
    </xf>
    <xf numFmtId="9" fontId="4" fillId="2" borderId="3" xfId="1" applyFont="1" applyFill="1" applyBorder="1" applyAlignment="1" applyProtection="1">
      <alignment horizontal="right" indent="3"/>
    </xf>
    <xf numFmtId="9" fontId="4" fillId="2" borderId="5" xfId="1" applyFont="1" applyFill="1" applyBorder="1" applyAlignment="1" applyProtection="1">
      <alignment horizontal="right" indent="3"/>
    </xf>
    <xf numFmtId="3" fontId="4" fillId="2" borderId="1" xfId="1" applyNumberFormat="1" applyFont="1" applyFill="1" applyBorder="1" applyAlignment="1" applyProtection="1">
      <alignment horizontal="right" indent="3"/>
    </xf>
    <xf numFmtId="3" fontId="4" fillId="2" borderId="4" xfId="1" applyNumberFormat="1" applyFont="1" applyFill="1" applyBorder="1" applyAlignment="1" applyProtection="1">
      <alignment horizontal="right" indent="3"/>
    </xf>
    <xf numFmtId="3" fontId="4" fillId="0" borderId="2" xfId="0" applyNumberFormat="1" applyFont="1" applyFill="1" applyBorder="1" applyAlignment="1" applyProtection="1">
      <alignment horizontal="right" indent="3"/>
      <protection locked="0"/>
    </xf>
    <xf numFmtId="3" fontId="6" fillId="0" borderId="7" xfId="0" applyNumberFormat="1" applyFont="1" applyFill="1" applyBorder="1" applyAlignment="1" applyProtection="1">
      <alignment horizontal="right" indent="3"/>
    </xf>
    <xf numFmtId="10" fontId="6" fillId="0" borderId="8" xfId="1" applyNumberFormat="1" applyFont="1" applyFill="1" applyBorder="1" applyAlignment="1" applyProtection="1">
      <alignment horizontal="right" indent="3"/>
    </xf>
    <xf numFmtId="3" fontId="6" fillId="0" borderId="8" xfId="0" applyNumberFormat="1" applyFont="1" applyFill="1" applyBorder="1" applyAlignment="1" applyProtection="1">
      <alignment horizontal="right" indent="3"/>
    </xf>
    <xf numFmtId="166" fontId="6" fillId="0" borderId="11" xfId="1" applyNumberFormat="1" applyFont="1" applyFill="1" applyBorder="1" applyAlignment="1" applyProtection="1">
      <alignment horizontal="right" indent="3"/>
    </xf>
    <xf numFmtId="9" fontId="6" fillId="0" borderId="8" xfId="1" applyNumberFormat="1" applyFont="1" applyFill="1" applyBorder="1" applyAlignment="1" applyProtection="1">
      <alignment horizontal="right" indent="3"/>
    </xf>
    <xf numFmtId="9" fontId="9" fillId="0" borderId="9" xfId="1" applyNumberFormat="1" applyFont="1" applyFill="1" applyBorder="1" applyAlignment="1" applyProtection="1">
      <alignment horizontal="right" indent="3"/>
    </xf>
    <xf numFmtId="9" fontId="6" fillId="0" borderId="11" xfId="1" applyFont="1" applyFill="1" applyBorder="1" applyAlignment="1" applyProtection="1">
      <alignment horizontal="right" indent="3"/>
    </xf>
    <xf numFmtId="9" fontId="6" fillId="0" borderId="12" xfId="1" applyNumberFormat="1" applyFont="1" applyFill="1" applyBorder="1" applyAlignment="1" applyProtection="1">
      <alignment horizontal="right" indent="3"/>
    </xf>
    <xf numFmtId="9" fontId="6" fillId="0" borderId="9" xfId="1" applyFont="1" applyFill="1" applyBorder="1" applyAlignment="1" applyProtection="1">
      <alignment horizontal="right" indent="3"/>
    </xf>
    <xf numFmtId="9" fontId="6" fillId="0" borderId="8" xfId="1" applyFont="1" applyFill="1" applyBorder="1" applyAlignment="1" applyProtection="1">
      <alignment horizontal="right" indent="3"/>
    </xf>
    <xf numFmtId="9" fontId="6" fillId="0" borderId="9" xfId="1" applyNumberFormat="1" applyFont="1" applyFill="1" applyBorder="1" applyAlignment="1" applyProtection="1">
      <alignment horizontal="right" indent="3"/>
    </xf>
    <xf numFmtId="164" fontId="18" fillId="0" borderId="41" xfId="2" applyNumberFormat="1" applyFont="1" applyFill="1" applyBorder="1" applyProtection="1"/>
    <xf numFmtId="0" fontId="1" fillId="4" borderId="42" xfId="0" applyFont="1" applyFill="1" applyBorder="1" applyProtection="1"/>
    <xf numFmtId="0" fontId="0" fillId="0" borderId="43" xfId="0" applyFont="1" applyFill="1" applyBorder="1" applyProtection="1"/>
    <xf numFmtId="0" fontId="6" fillId="0" borderId="0" xfId="0" applyFont="1" applyFill="1" applyBorder="1" applyAlignment="1" applyProtection="1">
      <alignment horizontal="center"/>
    </xf>
    <xf numFmtId="164" fontId="0" fillId="0" borderId="44" xfId="2" applyNumberFormat="1" applyFont="1" applyFill="1" applyBorder="1" applyProtection="1"/>
    <xf numFmtId="37" fontId="0" fillId="0" borderId="0" xfId="2" applyNumberFormat="1" applyFont="1" applyFill="1" applyBorder="1" applyAlignment="1" applyProtection="1">
      <alignment horizontal="left" indent="1"/>
    </xf>
    <xf numFmtId="0" fontId="0" fillId="0" borderId="45" xfId="0" applyFont="1" applyFill="1" applyBorder="1" applyProtection="1"/>
    <xf numFmtId="0" fontId="0" fillId="0" borderId="0" xfId="0" applyFill="1" applyBorder="1" applyAlignment="1" applyProtection="1">
      <alignment horizontal="center"/>
    </xf>
    <xf numFmtId="9" fontId="0" fillId="0" borderId="0" xfId="1" applyFont="1" applyFill="1" applyBorder="1" applyAlignment="1" applyProtection="1">
      <alignment horizontal="center"/>
    </xf>
    <xf numFmtId="9" fontId="0" fillId="0" borderId="44" xfId="1" applyNumberFormat="1" applyFont="1" applyFill="1" applyBorder="1" applyProtection="1"/>
    <xf numFmtId="9" fontId="0" fillId="0" borderId="0" xfId="1" applyNumberFormat="1" applyFont="1" applyFill="1" applyBorder="1" applyAlignment="1" applyProtection="1">
      <alignment horizontal="center"/>
    </xf>
    <xf numFmtId="0" fontId="0" fillId="0" borderId="0" xfId="0" applyFill="1" applyBorder="1" applyProtection="1"/>
    <xf numFmtId="9" fontId="4" fillId="0" borderId="0" xfId="1" applyNumberFormat="1" applyFont="1" applyFill="1" applyBorder="1" applyAlignment="1" applyProtection="1">
      <alignment horizontal="center"/>
    </xf>
    <xf numFmtId="0" fontId="4" fillId="0" borderId="45" xfId="0" applyFont="1" applyFill="1" applyBorder="1" applyAlignment="1" applyProtection="1">
      <alignment horizontal="center"/>
    </xf>
    <xf numFmtId="0" fontId="0" fillId="0" borderId="0" xfId="0" applyNumberFormat="1" applyFill="1" applyBorder="1" applyProtection="1"/>
    <xf numFmtId="0" fontId="0" fillId="0" borderId="45" xfId="0" applyFill="1" applyBorder="1" applyProtection="1"/>
    <xf numFmtId="37" fontId="0" fillId="0" borderId="0" xfId="2" applyNumberFormat="1" applyFont="1" applyFill="1" applyBorder="1" applyAlignment="1" applyProtection="1">
      <alignment horizontal="center"/>
    </xf>
    <xf numFmtId="9" fontId="0" fillId="0" borderId="0" xfId="0" applyNumberFormat="1" applyFill="1" applyBorder="1" applyAlignment="1" applyProtection="1">
      <alignment horizontal="center"/>
    </xf>
    <xf numFmtId="164" fontId="0" fillId="0" borderId="42" xfId="2" applyNumberFormat="1" applyFont="1" applyFill="1" applyBorder="1" applyProtection="1"/>
    <xf numFmtId="0" fontId="0" fillId="0" borderId="42" xfId="0" applyFill="1" applyBorder="1" applyProtection="1"/>
    <xf numFmtId="0" fontId="0" fillId="0" borderId="42" xfId="0" applyFill="1" applyBorder="1" applyAlignment="1" applyProtection="1">
      <alignment horizontal="center"/>
    </xf>
    <xf numFmtId="10" fontId="16" fillId="0" borderId="0" xfId="2" applyNumberFormat="1" applyFont="1" applyFill="1" applyBorder="1" applyAlignment="1" applyProtection="1">
      <alignment horizontal="center"/>
    </xf>
    <xf numFmtId="3" fontId="4" fillId="0" borderId="0" xfId="2" applyNumberFormat="1" applyFont="1" applyFill="1" applyBorder="1" applyAlignment="1" applyProtection="1">
      <alignment horizontal="right" indent="3"/>
    </xf>
    <xf numFmtId="3" fontId="4" fillId="0" borderId="0" xfId="0" applyNumberFormat="1" applyFont="1" applyFill="1" applyBorder="1" applyAlignment="1" applyProtection="1">
      <alignment horizontal="right" indent="3"/>
      <protection locked="0"/>
    </xf>
    <xf numFmtId="10" fontId="4" fillId="0" borderId="0" xfId="1" applyNumberFormat="1" applyFont="1" applyFill="1" applyBorder="1" applyAlignment="1" applyProtection="1">
      <alignment horizontal="right" indent="3"/>
    </xf>
    <xf numFmtId="3" fontId="4" fillId="0" borderId="0" xfId="0" applyNumberFormat="1" applyFont="1" applyFill="1" applyBorder="1" applyAlignment="1" applyProtection="1">
      <alignment horizontal="right" indent="3"/>
    </xf>
    <xf numFmtId="166" fontId="4" fillId="0" borderId="0" xfId="1" applyNumberFormat="1" applyFont="1" applyFill="1" applyBorder="1" applyAlignment="1" applyProtection="1">
      <alignment horizontal="right" indent="3"/>
    </xf>
    <xf numFmtId="9" fontId="4" fillId="0" borderId="0" xfId="1" applyNumberFormat="1" applyFont="1" applyFill="1" applyBorder="1" applyAlignment="1" applyProtection="1">
      <alignment horizontal="right" indent="3"/>
    </xf>
    <xf numFmtId="9" fontId="4" fillId="0" borderId="0" xfId="1" applyFont="1" applyFill="1" applyBorder="1" applyAlignment="1" applyProtection="1">
      <alignment horizontal="right" indent="3"/>
    </xf>
    <xf numFmtId="3" fontId="8" fillId="0" borderId="0" xfId="0" applyNumberFormat="1" applyFont="1" applyFill="1" applyBorder="1" applyAlignment="1" applyProtection="1">
      <alignment horizontal="right" indent="3"/>
    </xf>
    <xf numFmtId="9" fontId="8" fillId="0" borderId="0" xfId="1" applyFont="1" applyFill="1" applyBorder="1" applyAlignment="1" applyProtection="1">
      <alignment horizontal="right" indent="3"/>
    </xf>
    <xf numFmtId="3" fontId="4" fillId="0" borderId="0" xfId="1" applyNumberFormat="1" applyFont="1" applyFill="1" applyBorder="1" applyAlignment="1" applyProtection="1">
      <alignment horizontal="right" indent="3"/>
    </xf>
    <xf numFmtId="164" fontId="13" fillId="0" borderId="49" xfId="2" applyNumberFormat="1" applyFont="1" applyFill="1" applyBorder="1" applyAlignment="1" applyProtection="1">
      <alignment horizontal="center" vertical="center" wrapText="1"/>
    </xf>
    <xf numFmtId="164" fontId="13" fillId="0" borderId="50" xfId="2" applyNumberFormat="1"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164" fontId="13" fillId="0" borderId="52" xfId="2" applyNumberFormat="1" applyFont="1" applyFill="1" applyBorder="1" applyAlignment="1" applyProtection="1">
      <alignment horizontal="center" vertical="center" wrapText="1"/>
    </xf>
    <xf numFmtId="0" fontId="13" fillId="0" borderId="49" xfId="0" applyNumberFormat="1" applyFont="1" applyFill="1" applyBorder="1" applyAlignment="1" applyProtection="1">
      <alignment horizontal="center" vertical="center" wrapText="1"/>
    </xf>
    <xf numFmtId="165" fontId="13" fillId="0" borderId="52" xfId="0" applyNumberFormat="1"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38" xfId="0" applyFont="1" applyFill="1" applyBorder="1" applyAlignment="1" applyProtection="1">
      <alignment horizontal="left" vertical="top" wrapText="1" indent="1"/>
      <protection locked="0"/>
    </xf>
    <xf numFmtId="0" fontId="13" fillId="0" borderId="49" xfId="0" applyFont="1" applyFill="1" applyBorder="1" applyAlignment="1" applyProtection="1">
      <alignment horizontal="left" vertical="top" wrapText="1" indent="1"/>
      <protection locked="0"/>
    </xf>
    <xf numFmtId="0" fontId="5" fillId="0" borderId="19" xfId="0" applyFont="1" applyFill="1" applyBorder="1" applyAlignment="1" applyProtection="1">
      <alignment horizontal="left"/>
      <protection locked="0"/>
    </xf>
    <xf numFmtId="0" fontId="4" fillId="0" borderId="3" xfId="0" applyFont="1" applyFill="1" applyBorder="1" applyAlignment="1" applyProtection="1">
      <alignment horizontal="left" indent="1"/>
    </xf>
    <xf numFmtId="0" fontId="5" fillId="0" borderId="19" xfId="0" applyFont="1" applyFill="1" applyBorder="1" applyProtection="1">
      <protection locked="0"/>
    </xf>
    <xf numFmtId="0" fontId="5" fillId="0" borderId="39" xfId="0" applyFont="1" applyFill="1" applyBorder="1" applyAlignment="1" applyProtection="1">
      <alignment horizontal="left"/>
      <protection locked="0"/>
    </xf>
    <xf numFmtId="166" fontId="6" fillId="0" borderId="8" xfId="1" applyNumberFormat="1" applyFont="1" applyFill="1" applyBorder="1" applyAlignment="1" applyProtection="1">
      <alignment horizontal="right" indent="3"/>
    </xf>
    <xf numFmtId="166" fontId="4" fillId="2" borderId="1" xfId="1" applyNumberFormat="1" applyFont="1" applyFill="1" applyBorder="1" applyAlignment="1" applyProtection="1">
      <alignment horizontal="right" indent="3"/>
    </xf>
    <xf numFmtId="0" fontId="6" fillId="0" borderId="0" xfId="0" applyNumberFormat="1" applyFont="1" applyFill="1" applyBorder="1" applyAlignment="1" applyProtection="1">
      <alignment horizontal="center"/>
      <protection locked="0"/>
    </xf>
    <xf numFmtId="0" fontId="6" fillId="0" borderId="0" xfId="0" applyNumberFormat="1" applyFont="1" applyFill="1" applyBorder="1" applyProtection="1">
      <protection locked="0"/>
    </xf>
    <xf numFmtId="37" fontId="10" fillId="0" borderId="42" xfId="2" applyNumberFormat="1" applyFont="1" applyFill="1" applyBorder="1" applyAlignment="1" applyProtection="1">
      <alignment horizontal="left" indent="1"/>
    </xf>
    <xf numFmtId="10" fontId="4" fillId="0" borderId="0" xfId="1" applyNumberFormat="1" applyFont="1" applyFill="1" applyBorder="1" applyAlignment="1" applyProtection="1">
      <alignment horizontal="center"/>
    </xf>
    <xf numFmtId="166" fontId="0" fillId="0" borderId="0" xfId="1" applyNumberFormat="1" applyFont="1" applyFill="1" applyBorder="1" applyProtection="1"/>
    <xf numFmtId="9" fontId="21" fillId="0" borderId="0" xfId="1" applyFont="1" applyFill="1" applyBorder="1" applyAlignment="1" applyProtection="1">
      <alignment horizontal="center"/>
    </xf>
    <xf numFmtId="9" fontId="21" fillId="0" borderId="0" xfId="1" applyFont="1" applyFill="1" applyBorder="1" applyProtection="1"/>
    <xf numFmtId="9" fontId="21" fillId="0" borderId="0" xfId="1" applyFont="1" applyFill="1" applyBorder="1" applyAlignment="1" applyProtection="1">
      <alignment horizontal="right"/>
    </xf>
    <xf numFmtId="0" fontId="6" fillId="4" borderId="31" xfId="0" applyFont="1" applyFill="1" applyBorder="1" applyAlignment="1" applyProtection="1">
      <alignment horizontal="center"/>
    </xf>
    <xf numFmtId="0" fontId="6" fillId="4" borderId="32" xfId="0" applyFont="1" applyFill="1" applyBorder="1" applyAlignment="1" applyProtection="1">
      <alignment horizontal="center"/>
    </xf>
    <xf numFmtId="0" fontId="1" fillId="4" borderId="32" xfId="0" applyFont="1" applyFill="1" applyBorder="1" applyAlignment="1" applyProtection="1">
      <alignment horizontal="center"/>
    </xf>
    <xf numFmtId="0" fontId="9" fillId="4" borderId="32" xfId="0" applyFont="1" applyFill="1" applyBorder="1" applyAlignment="1" applyProtection="1">
      <alignment horizontal="center"/>
    </xf>
    <xf numFmtId="0" fontId="6" fillId="4" borderId="32" xfId="0" applyFont="1" applyFill="1" applyBorder="1" applyProtection="1"/>
    <xf numFmtId="0" fontId="6" fillId="4" borderId="33" xfId="0" applyFont="1" applyFill="1" applyBorder="1" applyProtection="1"/>
    <xf numFmtId="0" fontId="0" fillId="0" borderId="40" xfId="0" applyFont="1" applyFill="1" applyBorder="1" applyProtection="1"/>
    <xf numFmtId="0" fontId="0" fillId="0" borderId="39" xfId="0" applyFill="1" applyBorder="1" applyAlignment="1" applyProtection="1">
      <alignment horizontal="left" wrapText="1" indent="1"/>
    </xf>
    <xf numFmtId="9" fontId="21" fillId="0" borderId="40" xfId="1" applyFont="1" applyFill="1" applyBorder="1" applyAlignment="1" applyProtection="1">
      <alignment horizontal="right" indent="1"/>
    </xf>
    <xf numFmtId="9" fontId="0" fillId="0" borderId="40" xfId="1" applyNumberFormat="1" applyFont="1" applyFill="1" applyBorder="1" applyProtection="1"/>
    <xf numFmtId="0" fontId="0" fillId="0" borderId="39" xfId="0" applyFill="1" applyBorder="1" applyAlignment="1" applyProtection="1">
      <alignment horizontal="center"/>
    </xf>
    <xf numFmtId="0" fontId="0" fillId="0" borderId="23" xfId="0" applyFill="1" applyBorder="1" applyAlignment="1" applyProtection="1">
      <alignment horizontal="center"/>
    </xf>
    <xf numFmtId="0" fontId="0" fillId="0" borderId="22" xfId="0" applyFill="1" applyBorder="1" applyProtection="1"/>
    <xf numFmtId="164" fontId="0" fillId="0" borderId="22" xfId="2" applyNumberFormat="1" applyFont="1" applyFill="1" applyBorder="1" applyProtection="1"/>
    <xf numFmtId="0" fontId="0" fillId="0" borderId="22" xfId="0" applyFill="1" applyBorder="1" applyAlignment="1" applyProtection="1">
      <alignment horizontal="center"/>
    </xf>
    <xf numFmtId="0" fontId="0" fillId="0" borderId="24" xfId="0" applyFill="1" applyBorder="1" applyProtection="1"/>
    <xf numFmtId="0" fontId="0" fillId="0" borderId="0" xfId="0" applyFont="1" applyFill="1" applyBorder="1" applyAlignment="1" applyProtection="1">
      <alignment horizontal="left"/>
    </xf>
    <xf numFmtId="10" fontId="20" fillId="4" borderId="32" xfId="0" applyNumberFormat="1" applyFont="1" applyFill="1" applyBorder="1" applyAlignment="1" applyProtection="1">
      <alignment horizontal="left"/>
    </xf>
    <xf numFmtId="37" fontId="21" fillId="0" borderId="0" xfId="2" applyNumberFormat="1" applyFont="1" applyFill="1" applyBorder="1" applyAlignment="1" applyProtection="1">
      <alignment horizontal="left" indent="1"/>
    </xf>
    <xf numFmtId="0" fontId="1" fillId="4" borderId="42" xfId="0" applyFont="1" applyFill="1" applyBorder="1" applyAlignment="1" applyProtection="1">
      <alignment horizontal="left"/>
    </xf>
    <xf numFmtId="0" fontId="1" fillId="4" borderId="42" xfId="0" applyFont="1" applyFill="1" applyBorder="1" applyAlignment="1" applyProtection="1">
      <alignment horizontal="left" indent="1"/>
    </xf>
    <xf numFmtId="9" fontId="0" fillId="0" borderId="39" xfId="1" applyNumberFormat="1" applyFont="1" applyFill="1" applyBorder="1" applyAlignment="1" applyProtection="1">
      <alignment horizontal="left" indent="2"/>
    </xf>
    <xf numFmtId="0" fontId="8" fillId="0" borderId="39" xfId="0" applyFont="1" applyFill="1" applyBorder="1" applyAlignment="1" applyProtection="1">
      <alignment horizontal="left" wrapText="1" indent="2"/>
    </xf>
    <xf numFmtId="0" fontId="1" fillId="3" borderId="38" xfId="0" applyFont="1" applyFill="1" applyBorder="1" applyAlignment="1" applyProtection="1">
      <alignment horizontal="center" vertical="center"/>
    </xf>
    <xf numFmtId="0" fontId="0" fillId="0" borderId="0" xfId="0" applyAlignment="1">
      <alignment horizontal="left" indent="6"/>
    </xf>
    <xf numFmtId="166" fontId="4" fillId="2" borderId="26" xfId="1" applyNumberFormat="1" applyFont="1" applyFill="1" applyBorder="1" applyAlignment="1" applyProtection="1">
      <alignment horizontal="right" indent="3"/>
    </xf>
    <xf numFmtId="0" fontId="23" fillId="0" borderId="0" xfId="0" applyFont="1" applyAlignment="1">
      <alignment horizontal="left" vertical="top" wrapText="1"/>
    </xf>
    <xf numFmtId="0" fontId="25" fillId="0" borderId="0" xfId="0" applyFont="1" applyAlignment="1">
      <alignment horizontal="left" wrapText="1" indent="3"/>
    </xf>
    <xf numFmtId="0" fontId="23" fillId="0" borderId="0" xfId="0" applyFont="1" applyAlignment="1">
      <alignment wrapText="1"/>
    </xf>
    <xf numFmtId="0" fontId="0" fillId="0" borderId="0" xfId="0" applyAlignment="1">
      <alignment horizontal="center" vertical="center"/>
    </xf>
    <xf numFmtId="0" fontId="0" fillId="0" borderId="0" xfId="0" applyAlignment="1">
      <alignment horizontal="center" vertical="top"/>
    </xf>
    <xf numFmtId="0" fontId="28" fillId="0" borderId="0" xfId="0" applyFont="1" applyAlignment="1">
      <alignment horizontal="left" vertical="top" wrapText="1"/>
    </xf>
    <xf numFmtId="0" fontId="30" fillId="0" borderId="0" xfId="0" applyFont="1"/>
    <xf numFmtId="0" fontId="30" fillId="0" borderId="0" xfId="0" applyFont="1" applyAlignment="1">
      <alignment horizontal="center" vertical="top"/>
    </xf>
    <xf numFmtId="0" fontId="31" fillId="0" borderId="0" xfId="0" applyFont="1" applyAlignment="1">
      <alignment horizontal="center" vertical="top"/>
    </xf>
    <xf numFmtId="0" fontId="0" fillId="0" borderId="3" xfId="0" applyFill="1" applyBorder="1" applyAlignment="1" applyProtection="1">
      <alignment horizontal="left" wrapText="1" indent="1"/>
      <protection locked="0"/>
    </xf>
    <xf numFmtId="3" fontId="0" fillId="0" borderId="29" xfId="2" applyNumberFormat="1" applyFont="1" applyFill="1" applyBorder="1" applyAlignment="1" applyProtection="1">
      <alignment horizontal="center"/>
      <protection locked="0"/>
    </xf>
    <xf numFmtId="3" fontId="0" fillId="0" borderId="29" xfId="0" applyNumberFormat="1" applyFont="1" applyFill="1" applyBorder="1" applyAlignment="1" applyProtection="1">
      <alignment horizontal="center"/>
      <protection locked="0"/>
    </xf>
    <xf numFmtId="0" fontId="0" fillId="0" borderId="30" xfId="0" applyFont="1" applyFill="1" applyBorder="1" applyAlignment="1" applyProtection="1">
      <alignment horizontal="left" vertical="top" wrapText="1"/>
      <protection locked="0"/>
    </xf>
    <xf numFmtId="10" fontId="0" fillId="3" borderId="1" xfId="2" applyNumberFormat="1" applyFont="1" applyFill="1" applyBorder="1" applyAlignment="1" applyProtection="1">
      <alignment horizontal="center"/>
    </xf>
    <xf numFmtId="10" fontId="4" fillId="3" borderId="1" xfId="2" applyNumberFormat="1" applyFont="1" applyFill="1" applyBorder="1" applyAlignment="1" applyProtection="1">
      <alignment horizontal="center"/>
    </xf>
    <xf numFmtId="10" fontId="0" fillId="3" borderId="29" xfId="2" applyNumberFormat="1" applyFont="1" applyFill="1" applyBorder="1" applyAlignment="1" applyProtection="1">
      <alignment horizontal="center"/>
    </xf>
    <xf numFmtId="10" fontId="0" fillId="3" borderId="1" xfId="1" applyNumberFormat="1" applyFont="1" applyFill="1" applyBorder="1" applyAlignment="1" applyProtection="1">
      <alignment horizontal="center"/>
    </xf>
    <xf numFmtId="10" fontId="0" fillId="3" borderId="1" xfId="0" applyNumberFormat="1" applyFont="1" applyFill="1" applyBorder="1" applyAlignment="1" applyProtection="1">
      <alignment horizontal="center"/>
    </xf>
    <xf numFmtId="10" fontId="4" fillId="3" borderId="1" xfId="1" applyNumberFormat="1" applyFont="1" applyFill="1" applyBorder="1" applyAlignment="1" applyProtection="1">
      <alignment horizontal="center"/>
    </xf>
    <xf numFmtId="10" fontId="0" fillId="3" borderId="29" xfId="1" applyNumberFormat="1" applyFont="1" applyFill="1" applyBorder="1" applyAlignment="1" applyProtection="1">
      <alignment horizontal="center"/>
    </xf>
    <xf numFmtId="0" fontId="5" fillId="0" borderId="34" xfId="0" applyFont="1" applyFill="1" applyBorder="1" applyAlignment="1" applyProtection="1">
      <alignment horizontal="left"/>
      <protection locked="0"/>
    </xf>
    <xf numFmtId="3" fontId="4" fillId="0" borderId="36" xfId="0" applyNumberFormat="1" applyFont="1" applyFill="1" applyBorder="1" applyAlignment="1" applyProtection="1">
      <alignment horizontal="right" indent="3"/>
      <protection locked="0"/>
    </xf>
    <xf numFmtId="3" fontId="4" fillId="0" borderId="25" xfId="1" applyNumberFormat="1" applyFont="1" applyFill="1" applyBorder="1" applyAlignment="1" applyProtection="1">
      <alignment horizontal="right" indent="3"/>
      <protection locked="0"/>
    </xf>
    <xf numFmtId="3" fontId="4" fillId="0" borderId="26" xfId="1" applyNumberFormat="1" applyFont="1" applyFill="1" applyBorder="1" applyAlignment="1" applyProtection="1">
      <alignment horizontal="right" indent="3"/>
      <protection locked="0"/>
    </xf>
    <xf numFmtId="3" fontId="4" fillId="0" borderId="26" xfId="0" applyNumberFormat="1" applyFont="1" applyFill="1" applyBorder="1" applyAlignment="1" applyProtection="1">
      <alignment horizontal="right" indent="3"/>
      <protection locked="0"/>
    </xf>
    <xf numFmtId="0" fontId="4" fillId="0" borderId="36"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4" fillId="0" borderId="26" xfId="0" applyFont="1" applyFill="1" applyBorder="1" applyAlignment="1" applyProtection="1">
      <alignment horizontal="left" wrapText="1" indent="1"/>
      <protection locked="0"/>
    </xf>
    <xf numFmtId="0" fontId="4" fillId="0" borderId="36" xfId="0" applyFont="1" applyFill="1" applyBorder="1" applyAlignment="1" applyProtection="1">
      <alignment horizontal="left" indent="1"/>
    </xf>
    <xf numFmtId="0" fontId="4" fillId="0" borderId="27" xfId="0" applyFont="1" applyFill="1" applyBorder="1" applyAlignment="1" applyProtection="1">
      <alignment horizontal="left" indent="1"/>
    </xf>
    <xf numFmtId="0" fontId="5" fillId="0" borderId="35" xfId="0" applyFont="1" applyFill="1" applyBorder="1" applyAlignment="1" applyProtection="1">
      <alignment horizontal="left"/>
      <protection locked="0"/>
    </xf>
    <xf numFmtId="3" fontId="4" fillId="0" borderId="37" xfId="0" applyNumberFormat="1" applyFont="1" applyFill="1" applyBorder="1" applyAlignment="1" applyProtection="1">
      <alignment horizontal="right" indent="3"/>
      <protection locked="0"/>
    </xf>
    <xf numFmtId="3" fontId="4" fillId="0" borderId="28" xfId="0" applyNumberFormat="1" applyFont="1" applyFill="1" applyBorder="1" applyAlignment="1" applyProtection="1">
      <alignment horizontal="right" indent="3"/>
      <protection locked="0"/>
    </xf>
    <xf numFmtId="3" fontId="4" fillId="0" borderId="29" xfId="0" applyNumberFormat="1" applyFont="1" applyFill="1" applyBorder="1" applyAlignment="1" applyProtection="1">
      <alignment horizontal="right" indent="3"/>
      <protection locked="0"/>
    </xf>
    <xf numFmtId="0" fontId="4" fillId="0" borderId="5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55" xfId="0" applyFont="1" applyFill="1" applyBorder="1" applyAlignment="1" applyProtection="1">
      <alignment horizontal="center"/>
      <protection locked="0"/>
    </xf>
    <xf numFmtId="0" fontId="4" fillId="0" borderId="29" xfId="0" applyFont="1" applyFill="1" applyBorder="1" applyAlignment="1" applyProtection="1">
      <alignment horizontal="left" indent="1"/>
      <protection locked="0"/>
    </xf>
    <xf numFmtId="0" fontId="4" fillId="0" borderId="37" xfId="0" applyFont="1" applyFill="1" applyBorder="1" applyAlignment="1" applyProtection="1">
      <alignment horizontal="left" indent="1"/>
    </xf>
    <xf numFmtId="0" fontId="4" fillId="0" borderId="30" xfId="0" applyFont="1" applyFill="1" applyBorder="1" applyAlignment="1" applyProtection="1">
      <alignment horizontal="left" indent="1"/>
    </xf>
    <xf numFmtId="3" fontId="4" fillId="2" borderId="25" xfId="2" applyNumberFormat="1" applyFont="1" applyFill="1" applyBorder="1" applyAlignment="1" applyProtection="1">
      <alignment horizontal="right" indent="3"/>
    </xf>
    <xf numFmtId="3" fontId="4" fillId="2" borderId="27" xfId="2" applyNumberFormat="1" applyFont="1" applyFill="1" applyBorder="1" applyAlignment="1" applyProtection="1">
      <alignment horizontal="right" indent="3"/>
    </xf>
    <xf numFmtId="3" fontId="4" fillId="2" borderId="46" xfId="2" applyNumberFormat="1" applyFont="1" applyFill="1" applyBorder="1" applyAlignment="1" applyProtection="1">
      <alignment horizontal="right" indent="3"/>
    </xf>
    <xf numFmtId="3" fontId="4" fillId="2" borderId="47" xfId="2" applyNumberFormat="1" applyFont="1" applyFill="1" applyBorder="1" applyAlignment="1" applyProtection="1">
      <alignment horizontal="right" indent="3"/>
    </xf>
    <xf numFmtId="10" fontId="4" fillId="2" borderId="26" xfId="1" applyNumberFormat="1" applyFont="1" applyFill="1" applyBorder="1" applyAlignment="1" applyProtection="1">
      <alignment horizontal="right" indent="3"/>
    </xf>
    <xf numFmtId="3" fontId="4" fillId="2" borderId="26" xfId="2" applyNumberFormat="1" applyFont="1" applyFill="1" applyBorder="1" applyAlignment="1" applyProtection="1">
      <alignment horizontal="right" indent="3"/>
    </xf>
    <xf numFmtId="10" fontId="4" fillId="2" borderId="1" xfId="1" applyNumberFormat="1" applyFont="1" applyFill="1" applyBorder="1" applyAlignment="1" applyProtection="1">
      <alignment horizontal="right" indent="3"/>
    </xf>
    <xf numFmtId="10" fontId="4" fillId="2" borderId="29" xfId="1" applyNumberFormat="1" applyFont="1" applyFill="1" applyBorder="1" applyAlignment="1" applyProtection="1">
      <alignment horizontal="right" indent="3"/>
    </xf>
    <xf numFmtId="3" fontId="4" fillId="2" borderId="29" xfId="2" applyNumberFormat="1" applyFont="1" applyFill="1" applyBorder="1" applyAlignment="1" applyProtection="1">
      <alignment horizontal="right" indent="3"/>
    </xf>
    <xf numFmtId="9" fontId="4" fillId="2" borderId="26" xfId="1" applyNumberFormat="1" applyFont="1" applyFill="1" applyBorder="1" applyAlignment="1" applyProtection="1">
      <alignment horizontal="right" indent="3"/>
    </xf>
    <xf numFmtId="3" fontId="4" fillId="2" borderId="26" xfId="0" applyNumberFormat="1" applyFont="1" applyFill="1" applyBorder="1" applyAlignment="1" applyProtection="1">
      <alignment horizontal="right" indent="3"/>
    </xf>
    <xf numFmtId="9" fontId="4" fillId="2" borderId="27" xfId="1" applyNumberFormat="1" applyFont="1" applyFill="1" applyBorder="1" applyAlignment="1" applyProtection="1">
      <alignment horizontal="right" indent="3"/>
    </xf>
    <xf numFmtId="3" fontId="4" fillId="2" borderId="25" xfId="0" applyNumberFormat="1" applyFont="1" applyFill="1" applyBorder="1" applyAlignment="1" applyProtection="1">
      <alignment horizontal="right" indent="3"/>
    </xf>
    <xf numFmtId="9" fontId="4" fillId="2" borderId="1" xfId="1" applyNumberFormat="1" applyFont="1" applyFill="1" applyBorder="1" applyAlignment="1" applyProtection="1">
      <alignment horizontal="right" indent="3"/>
    </xf>
    <xf numFmtId="9" fontId="4" fillId="2" borderId="29" xfId="1" applyNumberFormat="1" applyFont="1" applyFill="1" applyBorder="1" applyAlignment="1" applyProtection="1">
      <alignment horizontal="right" indent="3"/>
    </xf>
    <xf numFmtId="3" fontId="4" fillId="2" borderId="29" xfId="0" applyNumberFormat="1" applyFont="1" applyFill="1" applyBorder="1" applyAlignment="1" applyProtection="1">
      <alignment horizontal="right" indent="3"/>
    </xf>
    <xf numFmtId="3" fontId="4" fillId="2" borderId="46" xfId="0" applyNumberFormat="1" applyFont="1" applyFill="1" applyBorder="1" applyAlignment="1" applyProtection="1">
      <alignment horizontal="right" indent="3"/>
    </xf>
    <xf numFmtId="9" fontId="4" fillId="2" borderId="26" xfId="1" applyFont="1" applyFill="1" applyBorder="1" applyAlignment="1" applyProtection="1">
      <alignment horizontal="right" indent="3"/>
    </xf>
    <xf numFmtId="9" fontId="4" fillId="2" borderId="27" xfId="1" applyFont="1" applyFill="1" applyBorder="1" applyAlignment="1" applyProtection="1">
      <alignment horizontal="right" indent="3"/>
    </xf>
    <xf numFmtId="9" fontId="4" fillId="2" borderId="1" xfId="1" applyFont="1" applyFill="1" applyBorder="1" applyAlignment="1" applyProtection="1">
      <alignment horizontal="right" indent="3"/>
    </xf>
    <xf numFmtId="9" fontId="4" fillId="2" borderId="29" xfId="1" applyFont="1" applyFill="1" applyBorder="1" applyAlignment="1" applyProtection="1">
      <alignment horizontal="right" indent="3"/>
    </xf>
    <xf numFmtId="9" fontId="4" fillId="2" borderId="30" xfId="1" applyFont="1" applyFill="1" applyBorder="1" applyAlignment="1" applyProtection="1">
      <alignment horizontal="right" indent="3"/>
    </xf>
    <xf numFmtId="9" fontId="4" fillId="2" borderId="30" xfId="1" applyNumberFormat="1" applyFont="1" applyFill="1" applyBorder="1" applyAlignment="1" applyProtection="1">
      <alignment horizontal="right" indent="3"/>
    </xf>
    <xf numFmtId="166" fontId="9" fillId="0" borderId="9" xfId="1" applyNumberFormat="1" applyFont="1" applyFill="1" applyBorder="1" applyAlignment="1" applyProtection="1">
      <alignment horizontal="right" indent="3"/>
    </xf>
    <xf numFmtId="0" fontId="6" fillId="0" borderId="0" xfId="0" applyNumberFormat="1" applyFont="1" applyFill="1" applyBorder="1" applyProtection="1"/>
    <xf numFmtId="3" fontId="6" fillId="0" borderId="9" xfId="0" applyNumberFormat="1" applyFont="1" applyFill="1" applyBorder="1" applyAlignment="1" applyProtection="1">
      <alignment horizontal="right" indent="3"/>
    </xf>
    <xf numFmtId="3" fontId="6" fillId="0" borderId="12" xfId="0" applyNumberFormat="1" applyFont="1" applyFill="1" applyBorder="1" applyAlignment="1" applyProtection="1">
      <alignment horizontal="right" indent="3"/>
    </xf>
    <xf numFmtId="0" fontId="9" fillId="0" borderId="0" xfId="0" applyFont="1" applyFill="1" applyBorder="1" applyAlignment="1" applyProtection="1">
      <alignment horizontal="center"/>
    </xf>
    <xf numFmtId="0" fontId="6" fillId="0" borderId="0" xfId="0" applyFont="1" applyFill="1" applyBorder="1" applyProtection="1"/>
    <xf numFmtId="164" fontId="7" fillId="0" borderId="0" xfId="2" applyNumberFormat="1" applyFont="1" applyFill="1" applyBorder="1" applyAlignment="1" applyProtection="1">
      <alignment horizontal="left"/>
    </xf>
    <xf numFmtId="164" fontId="0" fillId="0" borderId="0" xfId="2" applyNumberFormat="1" applyFont="1" applyFill="1" applyBorder="1" applyAlignment="1" applyProtection="1">
      <alignment horizontal="left"/>
    </xf>
    <xf numFmtId="0" fontId="1" fillId="0" borderId="53" xfId="0" applyFont="1" applyFill="1" applyBorder="1" applyAlignment="1" applyProtection="1">
      <alignment horizontal="center" vertical="center" wrapText="1"/>
    </xf>
    <xf numFmtId="0" fontId="14" fillId="0" borderId="59" xfId="0" applyFont="1" applyFill="1" applyBorder="1" applyAlignment="1" applyProtection="1">
      <alignment horizontal="left" wrapText="1" indent="1"/>
    </xf>
    <xf numFmtId="0" fontId="13" fillId="0" borderId="50" xfId="0" applyFont="1" applyFill="1" applyBorder="1" applyAlignment="1" applyProtection="1">
      <alignment horizontal="left" vertical="top" wrapText="1" indent="1"/>
      <protection locked="0"/>
    </xf>
    <xf numFmtId="3" fontId="4" fillId="2" borderId="26" xfId="1" applyNumberFormat="1" applyFont="1" applyFill="1" applyBorder="1" applyAlignment="1" applyProtection="1">
      <alignment horizontal="right" indent="3"/>
    </xf>
    <xf numFmtId="3" fontId="4" fillId="2" borderId="25" xfId="1" applyNumberFormat="1" applyFont="1" applyFill="1" applyBorder="1" applyAlignment="1" applyProtection="1">
      <alignment horizontal="right" indent="3"/>
    </xf>
    <xf numFmtId="9" fontId="4" fillId="2" borderId="48" xfId="1" applyFont="1" applyFill="1" applyBorder="1" applyAlignment="1" applyProtection="1">
      <alignment horizontal="right" indent="3"/>
    </xf>
    <xf numFmtId="3" fontId="4" fillId="2" borderId="29" xfId="1" applyNumberFormat="1" applyFont="1" applyFill="1" applyBorder="1" applyAlignment="1" applyProtection="1">
      <alignment horizontal="right" indent="3"/>
    </xf>
    <xf numFmtId="3" fontId="4" fillId="2" borderId="46" xfId="1" applyNumberFormat="1" applyFont="1" applyFill="1" applyBorder="1" applyAlignment="1" applyProtection="1">
      <alignment horizontal="right" indent="3"/>
    </xf>
    <xf numFmtId="0" fontId="1"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indent="1"/>
    </xf>
    <xf numFmtId="0" fontId="1" fillId="2" borderId="1" xfId="0" applyFont="1" applyFill="1" applyBorder="1" applyAlignment="1" applyProtection="1">
      <alignment horizontal="left" vertical="center" wrapText="1" indent="1"/>
    </xf>
    <xf numFmtId="0" fontId="5" fillId="2" borderId="1" xfId="0" applyFont="1" applyFill="1" applyBorder="1" applyAlignment="1" applyProtection="1">
      <alignment horizontal="left" vertical="center" wrapText="1" indent="1"/>
    </xf>
    <xf numFmtId="0" fontId="1" fillId="0" borderId="1" xfId="0" applyFont="1" applyFill="1" applyBorder="1" applyAlignment="1" applyProtection="1">
      <alignment horizontal="center" vertical="top" wrapText="1"/>
    </xf>
    <xf numFmtId="0" fontId="13" fillId="0" borderId="1" xfId="0" applyFont="1" applyFill="1" applyBorder="1" applyAlignment="1" applyProtection="1">
      <alignment horizontal="center" vertical="top" wrapText="1"/>
      <protection locked="0"/>
    </xf>
    <xf numFmtId="3" fontId="0" fillId="3" borderId="1" xfId="2" applyNumberFormat="1" applyFont="1" applyFill="1" applyBorder="1" applyAlignment="1" applyProtection="1">
      <alignment horizontal="center"/>
    </xf>
    <xf numFmtId="3" fontId="4" fillId="3" borderId="1" xfId="2" applyNumberFormat="1" applyFont="1" applyFill="1" applyBorder="1" applyAlignment="1" applyProtection="1">
      <alignment horizontal="center"/>
    </xf>
    <xf numFmtId="164" fontId="1" fillId="0" borderId="1" xfId="2"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wrapText="1"/>
    </xf>
    <xf numFmtId="164" fontId="1" fillId="0" borderId="1" xfId="2" applyNumberFormat="1" applyFont="1" applyFill="1" applyBorder="1" applyAlignment="1" applyProtection="1">
      <alignment horizontal="center" vertical="top" wrapText="1"/>
      <protection locked="0"/>
    </xf>
    <xf numFmtId="164" fontId="1" fillId="0" borderId="1" xfId="2" applyNumberFormat="1" applyFont="1" applyFill="1" applyBorder="1" applyAlignment="1" applyProtection="1">
      <alignment horizontal="center" vertical="top" wrapText="1"/>
    </xf>
    <xf numFmtId="10" fontId="1" fillId="0" borderId="1" xfId="0" applyNumberFormat="1"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protection locked="0"/>
    </xf>
    <xf numFmtId="3" fontId="4" fillId="0" borderId="1" xfId="2" applyNumberFormat="1" applyFont="1" applyFill="1" applyBorder="1" applyAlignment="1" applyProtection="1">
      <alignment horizontal="center"/>
      <protection locked="0"/>
    </xf>
    <xf numFmtId="0" fontId="1" fillId="0" borderId="26" xfId="0" applyFont="1" applyFill="1" applyBorder="1" applyAlignment="1" applyProtection="1">
      <alignment horizontal="center" vertical="center" wrapText="1"/>
    </xf>
    <xf numFmtId="0" fontId="0" fillId="0" borderId="27" xfId="0" applyFont="1" applyFill="1" applyBorder="1" applyAlignment="1" applyProtection="1">
      <alignment vertical="center" wrapText="1"/>
    </xf>
    <xf numFmtId="0" fontId="6" fillId="0" borderId="3" xfId="0" applyFont="1" applyFill="1" applyBorder="1" applyAlignment="1" applyProtection="1">
      <alignment horizontal="left" wrapText="1" indent="1"/>
    </xf>
    <xf numFmtId="0" fontId="6" fillId="0" borderId="2" xfId="0" applyFont="1" applyFill="1" applyBorder="1" applyAlignment="1" applyProtection="1">
      <alignment horizontal="left" vertical="center" wrapText="1" indent="1"/>
      <protection locked="0"/>
    </xf>
    <xf numFmtId="0" fontId="10" fillId="0" borderId="3"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top" wrapText="1"/>
      <protection locked="0"/>
    </xf>
    <xf numFmtId="3" fontId="0" fillId="2" borderId="29" xfId="2" applyNumberFormat="1" applyFont="1" applyFill="1" applyBorder="1" applyAlignment="1" applyProtection="1">
      <alignment horizontal="center"/>
    </xf>
    <xf numFmtId="3" fontId="0" fillId="3" borderId="29" xfId="2" applyNumberFormat="1" applyFont="1" applyFill="1" applyBorder="1" applyAlignment="1" applyProtection="1">
      <alignment horizontal="center"/>
    </xf>
    <xf numFmtId="166" fontId="4" fillId="2" borderId="29" xfId="1" applyNumberFormat="1" applyFont="1" applyFill="1" applyBorder="1" applyAlignment="1" applyProtection="1">
      <alignment horizontal="right" indent="3"/>
    </xf>
    <xf numFmtId="166" fontId="4" fillId="2" borderId="21" xfId="1" applyNumberFormat="1" applyFont="1" applyFill="1" applyBorder="1" applyAlignment="1" applyProtection="1">
      <alignment horizontal="right" indent="3"/>
    </xf>
    <xf numFmtId="166" fontId="4" fillId="2" borderId="55" xfId="1" applyNumberFormat="1" applyFont="1" applyFill="1" applyBorder="1" applyAlignment="1" applyProtection="1">
      <alignment horizontal="right" indent="3"/>
    </xf>
    <xf numFmtId="0" fontId="32" fillId="0" borderId="0" xfId="0" applyFont="1" applyAlignment="1">
      <alignment horizontal="center" vertical="top"/>
    </xf>
    <xf numFmtId="0" fontId="0" fillId="0" borderId="0" xfId="0" applyFill="1" applyAlignment="1">
      <alignment horizontal="center" vertical="top"/>
    </xf>
    <xf numFmtId="0" fontId="0" fillId="0" borderId="0" xfId="0" applyFill="1"/>
    <xf numFmtId="0" fontId="32" fillId="0" borderId="0" xfId="0" applyFont="1"/>
    <xf numFmtId="0" fontId="32" fillId="0" borderId="0" xfId="0" applyFont="1" applyAlignment="1">
      <alignment horizontal="center" vertical="center"/>
    </xf>
    <xf numFmtId="0" fontId="33" fillId="0" borderId="0" xfId="0" applyFont="1" applyAlignment="1">
      <alignment horizontal="left" vertical="top" wrapText="1" indent="9"/>
    </xf>
    <xf numFmtId="0" fontId="1" fillId="0" borderId="2" xfId="0" applyFont="1" applyFill="1" applyBorder="1" applyAlignment="1" applyProtection="1">
      <alignment horizontal="left" indent="1"/>
    </xf>
    <xf numFmtId="0" fontId="5" fillId="0" borderId="2" xfId="0" applyFont="1" applyFill="1" applyBorder="1" applyAlignment="1" applyProtection="1">
      <alignment horizontal="left" indent="1"/>
    </xf>
    <xf numFmtId="0" fontId="1" fillId="0" borderId="28" xfId="0" applyFont="1" applyFill="1" applyBorder="1" applyAlignment="1" applyProtection="1">
      <alignment horizontal="left" indent="1"/>
    </xf>
    <xf numFmtId="0" fontId="29" fillId="0" borderId="0" xfId="0" applyFont="1" applyAlignment="1">
      <alignment horizontal="left" vertical="top" wrapText="1"/>
    </xf>
    <xf numFmtId="0" fontId="27" fillId="0" borderId="0" xfId="0" applyFont="1" applyAlignment="1">
      <alignment horizontal="left" vertical="top" wrapText="1"/>
    </xf>
    <xf numFmtId="0" fontId="24" fillId="0" borderId="0" xfId="0" applyFont="1" applyAlignment="1">
      <alignment horizontal="left" vertical="top" wrapText="1"/>
    </xf>
    <xf numFmtId="0" fontId="18" fillId="0" borderId="0" xfId="0" applyFont="1" applyAlignment="1">
      <alignment horizontal="left" vertical="center" wrapText="1" indent="1"/>
    </xf>
    <xf numFmtId="0" fontId="26" fillId="0" borderId="0" xfId="0" applyFont="1" applyAlignment="1">
      <alignment horizontal="left" vertical="center" wrapText="1"/>
    </xf>
    <xf numFmtId="0" fontId="23" fillId="0" borderId="0" xfId="0" applyFont="1" applyAlignment="1">
      <alignment horizontal="left" vertical="top" wrapText="1"/>
    </xf>
    <xf numFmtId="164" fontId="1" fillId="0" borderId="1" xfId="2" applyNumberFormat="1" applyFont="1" applyFill="1" applyBorder="1" applyAlignment="1" applyProtection="1">
      <alignment horizontal="left" vertical="center" wrapText="1" indent="1"/>
    </xf>
    <xf numFmtId="0" fontId="1" fillId="0" borderId="26"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5" fillId="0" borderId="10" xfId="0" applyFont="1" applyFill="1" applyBorder="1" applyAlignment="1" applyProtection="1">
      <alignment horizontal="left" vertical="center" wrapText="1" indent="1"/>
    </xf>
    <xf numFmtId="0" fontId="5" fillId="0" borderId="57" xfId="0" applyFont="1" applyFill="1" applyBorder="1" applyAlignment="1" applyProtection="1">
      <alignment horizontal="left" vertical="center" wrapText="1" indent="1"/>
    </xf>
    <xf numFmtId="0" fontId="5" fillId="0" borderId="58" xfId="0" applyFont="1" applyFill="1" applyBorder="1" applyAlignment="1" applyProtection="1">
      <alignment horizontal="left" vertical="center" wrapText="1" indent="1"/>
    </xf>
    <xf numFmtId="0" fontId="1" fillId="0" borderId="49" xfId="0" applyFont="1" applyFill="1" applyBorder="1" applyAlignment="1" applyProtection="1">
      <alignment horizontal="left" vertical="center" wrapText="1" indent="1"/>
    </xf>
    <xf numFmtId="0" fontId="1" fillId="0" borderId="52" xfId="0" applyFont="1" applyFill="1" applyBorder="1" applyAlignment="1" applyProtection="1">
      <alignment horizontal="left" vertical="center" wrapText="1" indent="1"/>
    </xf>
    <xf numFmtId="0" fontId="0" fillId="0" borderId="50" xfId="0" applyFont="1" applyFill="1" applyBorder="1" applyAlignment="1">
      <alignment horizontal="left" vertical="center" wrapText="1" indent="1"/>
    </xf>
    <xf numFmtId="0" fontId="0" fillId="0" borderId="0" xfId="0" applyFill="1" applyBorder="1" applyAlignment="1" applyProtection="1">
      <alignment horizontal="center" wrapText="1"/>
    </xf>
    <xf numFmtId="0" fontId="0" fillId="0" borderId="40" xfId="0" applyFill="1" applyBorder="1" applyAlignment="1" applyProtection="1">
      <alignment horizontal="center" wrapText="1"/>
    </xf>
    <xf numFmtId="0" fontId="1" fillId="0" borderId="10"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0" fillId="0" borderId="57" xfId="0" applyBorder="1" applyAlignment="1"/>
    <xf numFmtId="0" fontId="0" fillId="0" borderId="58" xfId="0" applyBorder="1" applyAlignment="1"/>
    <xf numFmtId="0" fontId="1" fillId="0" borderId="50" xfId="0" applyFont="1" applyFill="1" applyBorder="1" applyAlignment="1" applyProtection="1">
      <alignment horizontal="left" vertical="center" wrapText="1" indent="1"/>
    </xf>
    <xf numFmtId="0" fontId="1" fillId="0" borderId="49"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left" vertical="center" wrapText="1" indent="1"/>
    </xf>
    <xf numFmtId="0" fontId="34" fillId="0" borderId="0" xfId="0" applyFont="1" applyAlignment="1">
      <alignment horizontal="center" vertical="top"/>
    </xf>
    <xf numFmtId="0" fontId="35" fillId="0" borderId="0" xfId="0" applyFont="1" applyAlignment="1">
      <alignment horizontal="left" vertical="top" wrapText="1"/>
    </xf>
    <xf numFmtId="0" fontId="36" fillId="0" borderId="0" xfId="0" applyFont="1" applyAlignment="1">
      <alignment horizontal="center" vertical="center"/>
    </xf>
    <xf numFmtId="0" fontId="37" fillId="0" borderId="0" xfId="0" applyFont="1" applyAlignment="1">
      <alignment horizontal="left" vertical="top" wrapText="1" indent="9"/>
    </xf>
    <xf numFmtId="0" fontId="38"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center" vertical="top" wrapText="1"/>
    </xf>
    <xf numFmtId="0" fontId="39" fillId="0" borderId="0" xfId="0" applyFont="1" applyAlignment="1">
      <alignment horizontal="left" vertical="top" wrapText="1"/>
    </xf>
    <xf numFmtId="0" fontId="39" fillId="0" borderId="0" xfId="0" applyFont="1" applyAlignment="1">
      <alignment vertical="top" wrapText="1"/>
    </xf>
    <xf numFmtId="0" fontId="36" fillId="0" borderId="0" xfId="0" applyFont="1" applyAlignment="1">
      <alignment horizontal="center" vertical="top"/>
    </xf>
    <xf numFmtId="0" fontId="41" fillId="0" borderId="0" xfId="0" applyFont="1" applyAlignment="1">
      <alignment horizontal="center" vertical="top" wrapText="1"/>
    </xf>
    <xf numFmtId="0" fontId="37" fillId="0" borderId="0" xfId="0" applyFont="1" applyAlignment="1">
      <alignment vertical="top" wrapText="1"/>
    </xf>
    <xf numFmtId="0" fontId="34" fillId="0" borderId="0" xfId="0" applyFont="1" applyFill="1" applyAlignment="1">
      <alignment horizontal="center" vertical="top"/>
    </xf>
    <xf numFmtId="0" fontId="39" fillId="0" borderId="0" xfId="0" applyFont="1" applyFill="1" applyAlignment="1">
      <alignment vertical="top" wrapText="1"/>
    </xf>
    <xf numFmtId="0" fontId="39" fillId="0" borderId="0" xfId="0" applyFont="1" applyFill="1" applyAlignment="1">
      <alignment horizontal="left" vertical="top" wrapText="1"/>
    </xf>
    <xf numFmtId="0" fontId="4" fillId="0" borderId="0" xfId="0" applyFont="1" applyAlignment="1">
      <alignment horizontal="center" vertical="top"/>
    </xf>
    <xf numFmtId="0" fontId="4" fillId="0" borderId="0" xfId="0" applyFont="1"/>
    <xf numFmtId="0" fontId="4" fillId="0" borderId="0" xfId="0" applyFont="1" applyFill="1" applyAlignment="1">
      <alignment horizontal="center" vertical="top"/>
    </xf>
    <xf numFmtId="0" fontId="4" fillId="0" borderId="0" xfId="0" applyFont="1" applyFill="1"/>
    <xf numFmtId="0" fontId="40" fillId="0" borderId="0" xfId="0" applyFont="1" applyFill="1" applyAlignment="1">
      <alignment horizontal="center" vertical="top" wrapText="1"/>
    </xf>
    <xf numFmtId="0" fontId="39" fillId="0" borderId="0" xfId="0" applyFont="1" applyFill="1" applyAlignment="1">
      <alignment horizontal="left" vertical="top" wrapText="1"/>
    </xf>
    <xf numFmtId="164" fontId="42" fillId="0" borderId="44" xfId="2" applyNumberFormat="1" applyFont="1" applyFill="1" applyBorder="1" applyProtection="1"/>
    <xf numFmtId="0" fontId="4" fillId="0" borderId="0" xfId="0" applyFont="1" applyAlignment="1">
      <alignment horizontal="left" indent="3"/>
    </xf>
    <xf numFmtId="0" fontId="4" fillId="0" borderId="0" xfId="0" applyFont="1" applyAlignment="1">
      <alignment horizontal="center" vertical="center"/>
    </xf>
  </cellXfs>
  <cellStyles count="3">
    <cellStyle name="Comma" xfId="2" builtinId="3"/>
    <cellStyle name="Normal" xfId="0" builtinId="0"/>
    <cellStyle name="Percent" xfId="1" builtinId="5"/>
  </cellStyles>
  <dxfs count="61">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left style="medium">
          <color auto="1"/>
        </left>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166" formatCode="0.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166" formatCode="0.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166" formatCode="0.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outline="0">
        <left style="medium">
          <color auto="1"/>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outline="0">
        <left style="medium">
          <color auto="1"/>
        </left>
        <right style="medium">
          <color auto="1"/>
        </right>
        <top/>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0" tint="-0.14999847407452621"/>
        </patternFill>
      </fill>
      <alignment horizontal="right" vertical="bottom" textRotation="0" wrapText="0" relativeIndent="1" justifyLastLine="0" shrinkToFit="0" readingOrder="0"/>
      <border diagonalUp="0" diagonalDown="0">
        <left style="medium">
          <color auto="1"/>
        </left>
        <right style="medium">
          <color auto="1"/>
        </right>
        <top/>
        <bottom/>
        <vertical style="medium">
          <color auto="1"/>
        </vertical>
        <horizontal/>
      </border>
      <protection locked="1" hidden="0"/>
    </dxf>
    <dxf>
      <fill>
        <patternFill patternType="none">
          <fgColor indexed="64"/>
          <bgColor auto="1"/>
        </patternFill>
      </fill>
      <border diagonalUp="0" diagonalDown="0">
        <left/>
        <right style="medium">
          <color auto="1"/>
        </right>
        <top/>
        <bottom/>
        <vertical style="medium">
          <color auto="1"/>
        </vertical>
        <horizontal/>
      </border>
    </dxf>
    <dxf>
      <border outline="0">
        <left style="medium">
          <color indexed="64"/>
        </left>
        <right style="medium">
          <color indexed="64"/>
        </right>
        <bottom style="medium">
          <color indexed="64"/>
        </bottom>
      </border>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1" justifyLastLine="0" shrinkToFit="0" readingOrder="0"/>
      <border diagonalUp="0" diagonalDown="0">
        <left style="medium">
          <color auto="1"/>
        </left>
        <right style="medium">
          <color auto="1"/>
        </right>
        <top/>
        <bottom/>
        <vertical style="medium">
          <color auto="1"/>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14" formatCode="0.00%"/>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medium">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N34" totalsRowShown="0" headerRowDxfId="60" dataDxfId="58" headerRowBorderDxfId="59" tableBorderDxfId="57" totalsRowBorderDxfId="56">
  <autoFilter ref="A3:N34" xr:uid="{00000000-0009-0000-0100-000001000000}"/>
  <sortState xmlns:xlrd2="http://schemas.microsoft.com/office/spreadsheetml/2017/richdata2" ref="A5:N35">
    <sortCondition ref="A4:A35"/>
  </sortState>
  <tableColumns count="14">
    <tableColumn id="1" xr3:uid="{00000000-0010-0000-0000-000001000000}" name="DOD COMPONENT/AGENCY/FIELD ACTIVITY WITH INDEPENDENT TRAINING &amp; REPORTING RESPONSIBILITY" dataDxfId="55"/>
    <tableColumn id="2" xr3:uid="{00000000-0010-0000-0000-000002000000}" name="Appropriated Fund (APF)" dataDxfId="54" dataCellStyle="Comma"/>
    <tableColumn id="3" xr3:uid="{00000000-0010-0000-0000-000003000000}" name="Non-Appropriated Fund (NAF)" dataDxfId="53" dataCellStyle="Comma"/>
    <tableColumn id="4" xr3:uid="{00000000-0010-0000-0000-000004000000}" name="Local National (LN)" dataDxfId="52" dataCellStyle="Comma"/>
    <tableColumn id="5" xr3:uid="{00000000-0010-0000-0000-000005000000}" name="National Guard Technician (NG TECH)" dataDxfId="51" dataCellStyle="Comma"/>
    <tableColumn id="6" xr3:uid="{00000000-0010-0000-0000-000006000000}" name="Total Civilian Supervisors" dataDxfId="50" dataCellStyle="Comma">
      <calculatedColumnFormula>SUM(Table1[[#This Row],[Appropriated Fund (APF)]:[National Guard Technician (NG TECH)]])</calculatedColumnFormula>
    </tableColumn>
    <tableColumn id="7" xr3:uid="{00000000-0010-0000-0000-000007000000}" name="# Military Supervisors" dataDxfId="49"/>
    <tableColumn id="8" xr3:uid="{00000000-0010-0000-0000-000008000000}" name="# External Supervisors" dataDxfId="48"/>
    <tableColumn id="9" xr3:uid="{00000000-0010-0000-0000-000009000000}" name="TOTAL # All Supervisors and Managers  " dataDxfId="47" dataCellStyle="Comma">
      <calculatedColumnFormula>F4+G4+H4</calculatedColumnFormula>
    </tableColumn>
    <tableColumn id="10" xr3:uid="{00000000-0010-0000-0000-00000A000000}" name="# CIVILIAN" dataDxfId="46" dataCellStyle="Comma"/>
    <tableColumn id="11" xr3:uid="{00000000-0010-0000-0000-00000B000000}" name="% SUPV/MGR (as % of total civilian population)    " dataDxfId="45" dataCellStyle="Comma">
      <calculatedColumnFormula>IFERROR(I4/J4,"0.0%")</calculatedColumnFormula>
    </tableColumn>
    <tableColumn id="12" xr3:uid="{00000000-0010-0000-0000-00000C000000}" name="TOTAL # CIVILIAN SUPV/MGR WITHIN 1 YR OF INITIAL APPOINTMENT as of Sept 30" dataDxfId="44"/>
    <tableColumn id="13" xr3:uid="{00000000-0010-0000-0000-00000D000000}" name="% WITHIN 1 YR OF INITIAL APPT TO SUPV/MGR (as % of total supv/mgr)" dataDxfId="43" dataCellStyle="Percent">
      <calculatedColumnFormula>IFERROR(L4/F4,"0.0%")</calculatedColumnFormula>
    </tableColumn>
    <tableColumn id="14" xr3:uid="{00000000-0010-0000-0000-00000E000000}" name="Comment:" dataDxfId="4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AM33" totalsRowShown="0" headerRowDxfId="41" dataDxfId="40" tableBorderDxfId="39">
  <autoFilter ref="A2:AM33" xr:uid="{00000000-0009-0000-0100-000002000000}"/>
  <sortState xmlns:xlrd2="http://schemas.microsoft.com/office/spreadsheetml/2017/richdata2" ref="A4:AO34">
    <sortCondition ref="A3:A34"/>
  </sortState>
  <tableColumns count="39">
    <tableColumn id="1" xr3:uid="{00000000-0010-0000-0100-000001000000}" name="DOD COMPONENT/AGENCY/FIELD ACTIVITY WITH INDEPENDENT TRAINING &amp; REPORTING RESPONSIBILITY" dataDxfId="38"/>
    <tableColumn id="2" xr3:uid="{00000000-0010-0000-0100-000002000000}" name="TOTAL SUPERVISORS &amp; MANAGERS WHO SUPERVISE DOD CIV EMPLOYEES" dataDxfId="37" dataCellStyle="Comma">
      <calculatedColumnFormula>'M&amp;STP SUPERVISOR MGR DATA'!I4</calculatedColumnFormula>
    </tableColumn>
    <tableColumn id="3" xr3:uid="{00000000-0010-0000-0100-000003000000}" name="TOTAL # CIVILIAN SUPV/MGR W/IN 1 YEAR OF INITIAL APPT" dataDxfId="36" dataCellStyle="Comma">
      <calculatedColumnFormula>+'M&amp;STP SUPERVISOR MGR DATA'!L4</calculatedColumnFormula>
    </tableColumn>
    <tableColumn id="4" xr3:uid="{00000000-0010-0000-0100-000004000000}" name="# COMPLETED INITIAL SUPERVISORY TRAINING W/IN 1 YEAR OF INITIAL APPT (COMPLIANT)" dataDxfId="35"/>
    <tableColumn id="5" xr3:uid="{00000000-0010-0000-0100-000005000000}" name="% COMPLETED INITIAL SUPV TRAINING W/IN 1 YEAR OF APpT (COMPLIANT) " dataDxfId="34" dataCellStyle="Percent">
      <calculatedColumnFormula>IFERROR(D3/C3,"0.0%")</calculatedColumnFormula>
    </tableColumn>
    <tableColumn id="6" xr3:uid="{00000000-0010-0000-0100-000006000000}" name="# ON SCHEDULE TO COMPLETE INITIAL SUPERVISORY TRAINING (COMPLIANT)" dataDxfId="33" dataCellStyle="Comma">
      <calculatedColumnFormula>C3-D3</calculatedColumnFormula>
    </tableColumn>
    <tableColumn id="7" xr3:uid="{00000000-0010-0000-0100-000007000000}" name="% ON SCHEDULE TO COMPLETE INITIAL SUPERVISORY TRAINING (COMPLIANT)" dataDxfId="32" dataCellStyle="Percent">
      <calculatedColumnFormula>IFERROR(F3/C3,"0.0%")</calculatedColumnFormula>
    </tableColumn>
    <tableColumn id="10" xr3:uid="{00000000-0010-0000-0100-00000A000000}" name="TOTAL # CIVILIAN SUPV/MGR WHO WENT OVER ONE YEAR WITHIN FISCAL YEAR" dataDxfId="31"/>
    <tableColumn id="11" xr3:uid="{00000000-0010-0000-0100-00000B000000}" name="# COMPLETED INITIAL SUPERVISORY TRAINING" dataDxfId="30"/>
    <tableColumn id="12" xr3:uid="{00000000-0010-0000-0100-00000C000000}" name="% COMPLETED (COMPLIANCE) - " dataDxfId="29" dataCellStyle="Percent">
      <calculatedColumnFormula>IFERROR(I3/H3,"0.0%")</calculatedColumnFormula>
    </tableColumn>
    <tableColumn id="13" xr3:uid="{00000000-0010-0000-0100-00000D000000}" name="# NON COMPLETIONS (NEW SUPV/MGR NON-COMPLIANCE)" dataDxfId="28">
      <calculatedColumnFormula>H3-I3</calculatedColumnFormula>
    </tableColumn>
    <tableColumn id="14" xr3:uid="{00000000-0010-0000-0100-00000E000000}" name="% NON-COMPLIANT (NEW SUPV/MGR NON-COMPLIANCE) - " dataDxfId="27" dataCellStyle="Percent">
      <calculatedColumnFormula>IFERROR(K3/H3,"0.0%")</calculatedColumnFormula>
    </tableColumn>
    <tableColumn id="15" xr3:uid="{00000000-0010-0000-0100-00000F000000}" name="TOTAL % COMPLIANCE (NEW SUPV/MGR)" dataDxfId="26" dataCellStyle="Percent">
      <calculatedColumnFormula>IFERROR((#REF!+I3)/(C3+H3),"0.0%")</calculatedColumnFormula>
    </tableColumn>
    <tableColumn id="16" xr3:uid="{00000000-0010-0000-0100-000010000000}" name="TOTAL # ALL OTHER CIVILIAN SUPV/MGR (with over one year prior to the end of FY24)" dataDxfId="25">
      <calculatedColumnFormula>'M&amp;STP SUPERVISOR MGR DATA'!F4-(C3+H3)</calculatedColumnFormula>
    </tableColumn>
    <tableColumn id="17" xr3:uid="{00000000-0010-0000-0100-000011000000}" name="# COMPLIANT - have completed initial training and ON SCHEDULE for 3 year refresher training " dataDxfId="24"/>
    <tableColumn id="18" xr3:uid="{00000000-0010-0000-0100-000012000000}" name="TOTAL  COMPLIANT (OVER  ONE YEAR/EXPERIENCED SUPV &amp; MGRS)" dataDxfId="23" dataCellStyle="Percent">
      <calculatedColumnFormula>O3/N3</calculatedColumnFormula>
    </tableColumn>
    <tableColumn id="19" xr3:uid="{00000000-0010-0000-0100-000013000000}" name="# NON-COMPLIANT (HAVE NOT COMPLETED INITIAL SUPV TRAINING) " dataDxfId="22"/>
    <tableColumn id="20" xr3:uid="{00000000-0010-0000-0100-000014000000}" name="% NON-COMPLIANT (HAVE NOT COMPLETED INITIAL SUPV TRAINING) - experienced sup &amp; mgr delinquent initial trng" dataDxfId="21" dataCellStyle="Percent">
      <calculatedColumnFormula>IFERROR(Q3/N3,"0.0%")</calculatedColumnFormula>
    </tableColumn>
    <tableColumn id="21" xr3:uid="{00000000-0010-0000-0100-000015000000}" name="# NON-COMPLIANT (HAVE COMPLETED INITIAL SUPV TRAINING AND OUTSIDE 3 YR CYCLE WINDOW delinquent for refresher trng) " dataDxfId="20">
      <calculatedColumnFormula>N3-O3-Q3</calculatedColumnFormula>
    </tableColumn>
    <tableColumn id="22" xr3:uid="{00000000-0010-0000-0100-000016000000}" name="% NON-COMPLIANT (HAVE COMPLETED INITIAL SUPV TRAINING AND OUTSIDE 3 YR CYCLE WINDOW)  delinquent for refresher trng)  " dataDxfId="19" dataCellStyle="Percent">
      <calculatedColumnFormula>IFERROR(S3/N3,"0.0%")</calculatedColumnFormula>
    </tableColumn>
    <tableColumn id="23" xr3:uid="{00000000-0010-0000-0100-000017000000}" name=" TOTAL % NON-COMPLIANT (EXPERIENCED SUPV &amp; MGRS)" dataDxfId="18" dataCellStyle="Percent">
      <calculatedColumnFormula>IFERROR((S3+Q3)/N3,"0.0%")</calculatedColumnFormula>
    </tableColumn>
    <tableColumn id="24" xr3:uid="{00000000-0010-0000-0100-000018000000}" name="TOTAL MILITARY SUPERVISORS (1st level supv) OF CIVILIANS ASSIGNED TO COMPONENT" dataDxfId="17">
      <calculatedColumnFormula>'M&amp;STP SUPERVISOR MGR DATA'!G4</calculatedColumnFormula>
    </tableColumn>
    <tableColumn id="25" xr3:uid="{00000000-0010-0000-0100-000019000000}" name="# COMPLETED SUPERVISORY TRAINING " dataDxfId="16"/>
    <tableColumn id="26" xr3:uid="{00000000-0010-0000-0100-00001A000000}" name="% COMPLIANT - " dataDxfId="15" dataCellStyle="Percent">
      <calculatedColumnFormula>IFERROR(W3/'M&amp;STP SUPERVISOR MGR DATA'!G4,"0.0%")</calculatedColumnFormula>
    </tableColumn>
    <tableColumn id="27" xr3:uid="{00000000-0010-0000-0100-00001B000000}" name="# NON COMPLETIONS" dataDxfId="14" dataCellStyle="Percent">
      <calculatedColumnFormula>V3-W3</calculatedColumnFormula>
    </tableColumn>
    <tableColumn id="28" xr3:uid="{00000000-0010-0000-0100-00001C000000}" name="% NON-COMPLETIONS (NON-COMPLIANT) - delinquent" dataDxfId="13" dataCellStyle="Percent">
      <calculatedColumnFormula>IFERROR(Y3/V3,"0.0%")</calculatedColumnFormula>
    </tableColumn>
    <tableColumn id="29" xr3:uid="{00000000-0010-0000-0100-00001D000000}" name="# EXTERNAL SEPERVISORS" dataDxfId="12" dataCellStyle="Percent">
      <calculatedColumnFormula>'M&amp;STP SUPERVISOR MGR DATA'!H4</calculatedColumnFormula>
    </tableColumn>
    <tableColumn id="30" xr3:uid="{00000000-0010-0000-0100-00001E000000}" name="# EXTERNAL COMPLETED SUPERVISORY TRAINING " dataDxfId="11"/>
    <tableColumn id="31" xr3:uid="{00000000-0010-0000-0100-00001F000000}" name="% EXTERNAL COMPLIANCE" dataDxfId="10" dataCellStyle="Percent">
      <calculatedColumnFormula>IFERROR(AB3/AA3,"0.0%")</calculatedColumnFormula>
    </tableColumn>
    <tableColumn id="32" xr3:uid="{00000000-0010-0000-0100-000020000000}" name="# EXTERNAL NON-COMPLETION" dataDxfId="9" dataCellStyle="Percent">
      <calculatedColumnFormula>AA3-AB3</calculatedColumnFormula>
    </tableColumn>
    <tableColumn id="33" xr3:uid="{00000000-0010-0000-0100-000021000000}" name="% EXTERNAL NON-COMPLETION - delinquent" dataDxfId="8" dataCellStyle="Percent">
      <calculatedColumnFormula>IFERROR(AD3/AA3,"0.0%")</calculatedColumnFormula>
    </tableColumn>
    <tableColumn id="34" xr3:uid="{00000000-0010-0000-0100-000022000000}" name="% TOTAL COMPLIANCE" dataDxfId="7" dataCellStyle="Percent">
      <calculatedColumnFormula>IFERROR((C3+I3+O3+W3+AB3)/B3,"0.0%")</calculatedColumnFormula>
    </tableColumn>
    <tableColumn id="35" xr3:uid="{00000000-0010-0000-0100-000023000000}" name="Does your Component provide NEW SUPERVISOR Training in alignment with the Updated 2019 M&amp;S Learning Framework - TOPICS AND LEARNING OUTCOMES?                                                            Yes or No." dataDxfId="6"/>
    <tableColumn id="36" xr3:uid="{00000000-0010-0000-0100-000024000000}" name="Does your Component provide REFRESHER SUPERVISOR Training in alignment with the Updated 2019 M&amp;S Learning Framework - TOPICS AND LEARNING OUTCOMES?                                                            Yes or No." dataDxfId="5"/>
    <tableColumn id="37" xr3:uid="{00000000-0010-0000-0100-000025000000}" name="Does your Component provide NEW MANAGER Training in alignment with the Updated 2019 M&amp;S Learning Framework - TOPICS AND LEARNING OUTCOMES?                                                            Yes or No." dataDxfId="4"/>
    <tableColumn id="38" xr3:uid="{00000000-0010-0000-0100-000026000000}" name="Does your Component provide REFRESHER MANAGER Training in alignment with the Updated 2019 M&amp;S Learning Framework - TOPICS AND LEARNING OUTCOMES?                                                            Yes or No." dataDxfId="3"/>
    <tableColumn id="39" xr3:uid="{00000000-0010-0000-0100-000027000000}" name="If not compliant, where are the gaps, what is your strategy and timeline to fill gaps. Other general comments to tell your story." dataDxfId="2"/>
    <tableColumn id="40" xr3:uid="{00000000-0010-0000-0100-000028000000}" name="Has your  Component established an approach to ensure new supervisors are mentored by experienced supervisors? Yes or No.  (IAW the FY 2024-2025 DoD HCOP) _x000a_https://www.dcpas.osd.mil/sites/default/files/DoD%20HCOP%20%28Final%2020%20Nov%29%20%28Final%29%20v" dataDxfId="1"/>
    <tableColumn id="41" xr3:uid="{00000000-0010-0000-0100-000029000000}" name="If you answered Yes to the previous question, please describe your approach.                                           (IAW the FY 2024-2025 DoD HCOP)_x000a_https://www.dcpas.osd.mil/sites/default/files/DoD%20HCOP%20%28Final%2020%20Nov%29%20%28Final%29%20v2%20-"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1"/>
  <sheetViews>
    <sheetView showGridLines="0" tabSelected="1" zoomScale="170" zoomScaleNormal="170" zoomScalePageLayoutView="200" workbookViewId="0">
      <selection activeCell="C4" sqref="C4:F4"/>
    </sheetView>
  </sheetViews>
  <sheetFormatPr defaultRowHeight="15" x14ac:dyDescent="0.25"/>
  <cols>
    <col min="1" max="5" width="3" customWidth="1"/>
    <col min="6" max="6" width="75.7109375" customWidth="1"/>
    <col min="7" max="7" width="8.7109375" customWidth="1"/>
  </cols>
  <sheetData>
    <row r="1" spans="1:6" s="82" customFormat="1" ht="18.75" x14ac:dyDescent="0.25">
      <c r="A1" s="328" t="s">
        <v>106</v>
      </c>
      <c r="B1" s="328"/>
      <c r="C1" s="328"/>
      <c r="D1" s="328"/>
      <c r="E1" s="328"/>
      <c r="F1" s="328"/>
    </row>
    <row r="2" spans="1:6" s="81" customFormat="1" ht="15.75" x14ac:dyDescent="0.25">
      <c r="B2" s="329" t="s">
        <v>189</v>
      </c>
      <c r="C2" s="329"/>
      <c r="D2" s="329"/>
      <c r="E2" s="329"/>
      <c r="F2" s="329"/>
    </row>
    <row r="3" spans="1:6" s="83" customFormat="1" ht="15.75" x14ac:dyDescent="0.25">
      <c r="C3" s="330" t="s">
        <v>169</v>
      </c>
      <c r="D3" s="330"/>
      <c r="E3" s="330"/>
      <c r="F3" s="330"/>
    </row>
    <row r="4" spans="1:6" s="83" customFormat="1" ht="15.75" x14ac:dyDescent="0.25">
      <c r="C4" s="330" t="s">
        <v>125</v>
      </c>
      <c r="D4" s="330"/>
      <c r="E4" s="330"/>
      <c r="F4" s="330"/>
    </row>
    <row r="5" spans="1:6" s="208" customFormat="1" ht="30.95" customHeight="1" x14ac:dyDescent="0.25">
      <c r="C5" s="214" t="s">
        <v>144</v>
      </c>
      <c r="D5" s="326" t="s">
        <v>183</v>
      </c>
      <c r="E5" s="326"/>
      <c r="F5" s="326"/>
    </row>
    <row r="6" spans="1:6" s="208" customFormat="1" x14ac:dyDescent="0.25">
      <c r="C6" s="214" t="s">
        <v>144</v>
      </c>
      <c r="D6" s="326" t="s">
        <v>127</v>
      </c>
      <c r="E6" s="326"/>
      <c r="F6" s="326"/>
    </row>
    <row r="7" spans="1:6" ht="24.95" customHeight="1" x14ac:dyDescent="0.25">
      <c r="C7" s="213"/>
      <c r="D7" s="217" t="s">
        <v>145</v>
      </c>
      <c r="E7" s="325" t="s">
        <v>180</v>
      </c>
      <c r="F7" s="325"/>
    </row>
    <row r="8" spans="1:6" x14ac:dyDescent="0.25">
      <c r="C8" s="213"/>
      <c r="D8" s="217" t="s">
        <v>145</v>
      </c>
      <c r="E8" s="325" t="s">
        <v>186</v>
      </c>
      <c r="F8" s="325"/>
    </row>
    <row r="9" spans="1:6" x14ac:dyDescent="0.25">
      <c r="C9" s="213"/>
      <c r="D9" s="217" t="s">
        <v>145</v>
      </c>
      <c r="E9" s="325" t="s">
        <v>187</v>
      </c>
      <c r="F9" s="325"/>
    </row>
    <row r="10" spans="1:6" x14ac:dyDescent="0.25">
      <c r="C10" s="213"/>
      <c r="D10" s="217" t="s">
        <v>145</v>
      </c>
      <c r="E10" s="325" t="s">
        <v>185</v>
      </c>
      <c r="F10" s="325"/>
    </row>
    <row r="11" spans="1:6" ht="26.45" customHeight="1" x14ac:dyDescent="0.25">
      <c r="C11" s="213"/>
      <c r="D11" s="217" t="s">
        <v>145</v>
      </c>
      <c r="E11" s="325" t="s">
        <v>188</v>
      </c>
      <c r="F11" s="325"/>
    </row>
    <row r="12" spans="1:6" x14ac:dyDescent="0.25">
      <c r="C12" s="213"/>
      <c r="D12" s="217" t="s">
        <v>145</v>
      </c>
      <c r="E12" s="325" t="s">
        <v>128</v>
      </c>
      <c r="F12" s="325"/>
    </row>
    <row r="13" spans="1:6" s="319" customFormat="1" ht="11.25" x14ac:dyDescent="0.2">
      <c r="C13" s="320"/>
      <c r="F13" s="321"/>
    </row>
    <row r="14" spans="1:6" s="374" customFormat="1" ht="14.45" customHeight="1" x14ac:dyDescent="0.25">
      <c r="C14" s="367" t="s">
        <v>144</v>
      </c>
      <c r="D14" s="356" t="s">
        <v>126</v>
      </c>
      <c r="E14" s="356"/>
      <c r="F14" s="356"/>
    </row>
    <row r="15" spans="1:6" s="368" customFormat="1" x14ac:dyDescent="0.25">
      <c r="C15" s="375"/>
      <c r="D15" s="352" t="s">
        <v>145</v>
      </c>
      <c r="E15" s="357" t="s">
        <v>166</v>
      </c>
      <c r="F15" s="357"/>
    </row>
    <row r="16" spans="1:6" s="368" customFormat="1" ht="27.95" customHeight="1" x14ac:dyDescent="0.25">
      <c r="C16" s="375"/>
      <c r="D16" s="352" t="s">
        <v>145</v>
      </c>
      <c r="E16" s="357" t="s">
        <v>184</v>
      </c>
      <c r="F16" s="357"/>
    </row>
    <row r="17" spans="2:6" s="368" customFormat="1" ht="29.1" customHeight="1" x14ac:dyDescent="0.25">
      <c r="C17" s="375"/>
      <c r="D17" s="352" t="s">
        <v>145</v>
      </c>
      <c r="E17" s="357" t="s">
        <v>181</v>
      </c>
      <c r="F17" s="357"/>
    </row>
    <row r="18" spans="2:6" s="368" customFormat="1" ht="29.1" customHeight="1" x14ac:dyDescent="0.25">
      <c r="C18" s="375"/>
      <c r="D18" s="352" t="s">
        <v>145</v>
      </c>
      <c r="E18" s="357" t="s">
        <v>167</v>
      </c>
      <c r="F18" s="357"/>
    </row>
    <row r="19" spans="2:6" s="368" customFormat="1" ht="14.45" customHeight="1" x14ac:dyDescent="0.25">
      <c r="C19" s="327" t="s">
        <v>208</v>
      </c>
      <c r="D19" s="327"/>
      <c r="E19" s="327"/>
      <c r="F19" s="327"/>
    </row>
    <row r="20" spans="2:6" s="374" customFormat="1" ht="14.45" customHeight="1" x14ac:dyDescent="0.25">
      <c r="C20" s="327" t="s">
        <v>182</v>
      </c>
      <c r="D20" s="327"/>
      <c r="E20" s="327"/>
      <c r="F20" s="327"/>
    </row>
    <row r="21" spans="2:6" s="374" customFormat="1" ht="30" customHeight="1" x14ac:dyDescent="0.25">
      <c r="C21" s="327" t="s">
        <v>223</v>
      </c>
      <c r="D21" s="327"/>
      <c r="E21" s="327"/>
      <c r="F21" s="327"/>
    </row>
    <row r="22" spans="2:6" ht="15.75" x14ac:dyDescent="0.25">
      <c r="C22" s="213"/>
      <c r="D22" s="213"/>
      <c r="E22" s="213"/>
      <c r="F22" s="210"/>
    </row>
    <row r="23" spans="2:6" s="84" customFormat="1" ht="15.75" x14ac:dyDescent="0.25">
      <c r="B23" s="329" t="s">
        <v>190</v>
      </c>
      <c r="C23" s="329"/>
      <c r="D23" s="329"/>
      <c r="E23" s="329"/>
      <c r="F23" s="329"/>
    </row>
    <row r="24" spans="2:6" s="83" customFormat="1" ht="15.75" x14ac:dyDescent="0.25">
      <c r="C24" s="330" t="s">
        <v>209</v>
      </c>
      <c r="D24" s="330"/>
      <c r="E24" s="330"/>
      <c r="F24" s="330"/>
    </row>
    <row r="25" spans="2:6" s="83" customFormat="1" ht="15.75" x14ac:dyDescent="0.25">
      <c r="C25" s="330" t="s">
        <v>210</v>
      </c>
      <c r="D25" s="330"/>
      <c r="E25" s="330"/>
      <c r="F25" s="330"/>
    </row>
    <row r="26" spans="2:6" s="208" customFormat="1" ht="29.45" customHeight="1" x14ac:dyDescent="0.25">
      <c r="C26" s="214" t="s">
        <v>144</v>
      </c>
      <c r="D26" s="326" t="s">
        <v>168</v>
      </c>
      <c r="E26" s="326"/>
      <c r="F26" s="326"/>
    </row>
    <row r="27" spans="2:6" s="208" customFormat="1" ht="14.45" customHeight="1" x14ac:dyDescent="0.25">
      <c r="C27" s="214" t="s">
        <v>144</v>
      </c>
      <c r="D27" s="326" t="s">
        <v>127</v>
      </c>
      <c r="E27" s="326"/>
      <c r="F27" s="326"/>
    </row>
    <row r="28" spans="2:6" ht="27.95" customHeight="1" x14ac:dyDescent="0.25">
      <c r="C28" s="213"/>
      <c r="D28" s="217" t="s">
        <v>145</v>
      </c>
      <c r="E28" s="325" t="s">
        <v>136</v>
      </c>
      <c r="F28" s="325"/>
    </row>
    <row r="29" spans="2:6" ht="27.95" customHeight="1" x14ac:dyDescent="0.25">
      <c r="C29" s="213"/>
      <c r="D29" s="217" t="s">
        <v>145</v>
      </c>
      <c r="E29" s="325" t="s">
        <v>191</v>
      </c>
      <c r="F29" s="325"/>
    </row>
    <row r="30" spans="2:6" ht="27.95" customHeight="1" x14ac:dyDescent="0.25">
      <c r="C30" s="213"/>
      <c r="D30" s="217" t="s">
        <v>145</v>
      </c>
      <c r="E30" s="325" t="s">
        <v>137</v>
      </c>
      <c r="F30" s="325"/>
    </row>
    <row r="31" spans="2:6" ht="29.1" customHeight="1" x14ac:dyDescent="0.25">
      <c r="C31" s="213"/>
      <c r="D31" s="217" t="s">
        <v>145</v>
      </c>
      <c r="E31" s="325" t="s">
        <v>138</v>
      </c>
      <c r="F31" s="325"/>
    </row>
    <row r="32" spans="2:6" ht="29.1" customHeight="1" x14ac:dyDescent="0.25">
      <c r="C32" s="213"/>
      <c r="D32" s="217" t="s">
        <v>145</v>
      </c>
      <c r="E32" s="325" t="s">
        <v>139</v>
      </c>
      <c r="F32" s="325"/>
    </row>
    <row r="33" spans="3:6" x14ac:dyDescent="0.25">
      <c r="C33" s="213"/>
      <c r="D33" s="217" t="s">
        <v>145</v>
      </c>
      <c r="E33" s="325" t="s">
        <v>140</v>
      </c>
      <c r="F33" s="325"/>
    </row>
    <row r="34" spans="3:6" x14ac:dyDescent="0.25">
      <c r="C34" s="213"/>
      <c r="D34" s="217" t="s">
        <v>145</v>
      </c>
      <c r="E34" s="325" t="s">
        <v>141</v>
      </c>
      <c r="F34" s="325"/>
    </row>
    <row r="35" spans="3:6" x14ac:dyDescent="0.25">
      <c r="C35" s="213"/>
      <c r="D35" s="352" t="s">
        <v>145</v>
      </c>
      <c r="E35" s="353" t="s">
        <v>142</v>
      </c>
      <c r="F35" s="353"/>
    </row>
    <row r="36" spans="3:6" s="319" customFormat="1" ht="11.25" x14ac:dyDescent="0.2">
      <c r="C36" s="320"/>
      <c r="D36" s="354"/>
      <c r="E36" s="354"/>
      <c r="F36" s="355"/>
    </row>
    <row r="37" spans="3:6" s="83" customFormat="1" ht="31.5" customHeight="1" x14ac:dyDescent="0.25">
      <c r="C37" s="214" t="s">
        <v>144</v>
      </c>
      <c r="D37" s="356" t="s">
        <v>130</v>
      </c>
      <c r="E37" s="356"/>
      <c r="F37" s="356"/>
    </row>
    <row r="38" spans="3:6" x14ac:dyDescent="0.25">
      <c r="C38" s="214"/>
      <c r="D38" s="352" t="s">
        <v>145</v>
      </c>
      <c r="E38" s="357" t="s">
        <v>200</v>
      </c>
      <c r="F38" s="357"/>
    </row>
    <row r="39" spans="3:6" s="318" customFormat="1" ht="15" customHeight="1" x14ac:dyDescent="0.25">
      <c r="C39" s="317"/>
      <c r="D39" s="364"/>
      <c r="E39" s="358" t="s">
        <v>198</v>
      </c>
      <c r="F39" s="372" t="s">
        <v>129</v>
      </c>
    </row>
    <row r="40" spans="3:6" x14ac:dyDescent="0.25">
      <c r="C40" s="214"/>
      <c r="D40" s="352"/>
      <c r="E40" s="358" t="s">
        <v>198</v>
      </c>
      <c r="F40" s="359" t="s">
        <v>197</v>
      </c>
    </row>
    <row r="41" spans="3:6" x14ac:dyDescent="0.25">
      <c r="C41" s="214"/>
      <c r="D41" s="352"/>
      <c r="E41" s="358" t="s">
        <v>198</v>
      </c>
      <c r="F41" s="360" t="s">
        <v>196</v>
      </c>
    </row>
    <row r="42" spans="3:6" x14ac:dyDescent="0.25">
      <c r="C42" s="214"/>
      <c r="D42" s="352"/>
      <c r="E42" s="358" t="s">
        <v>198</v>
      </c>
      <c r="F42" s="360" t="s">
        <v>199</v>
      </c>
    </row>
    <row r="43" spans="3:6" s="319" customFormat="1" ht="11.25" x14ac:dyDescent="0.2">
      <c r="C43" s="316"/>
      <c r="D43" s="361"/>
      <c r="E43" s="362"/>
      <c r="F43" s="363"/>
    </row>
    <row r="44" spans="3:6" x14ac:dyDescent="0.25">
      <c r="C44" s="214"/>
      <c r="D44" s="352" t="s">
        <v>145</v>
      </c>
      <c r="E44" s="357" t="s">
        <v>201</v>
      </c>
      <c r="F44" s="357"/>
    </row>
    <row r="45" spans="3:6" x14ac:dyDescent="0.25">
      <c r="C45" s="214"/>
      <c r="D45" s="352"/>
      <c r="E45" s="358" t="s">
        <v>198</v>
      </c>
      <c r="F45" s="359" t="s">
        <v>202</v>
      </c>
    </row>
    <row r="46" spans="3:6" x14ac:dyDescent="0.25">
      <c r="C46" s="214"/>
      <c r="D46" s="352"/>
      <c r="E46" s="358" t="s">
        <v>198</v>
      </c>
      <c r="F46" s="360" t="s">
        <v>203</v>
      </c>
    </row>
    <row r="47" spans="3:6" ht="25.5" x14ac:dyDescent="0.25">
      <c r="C47" s="214"/>
      <c r="D47" s="352"/>
      <c r="E47" s="358" t="s">
        <v>198</v>
      </c>
      <c r="F47" s="360" t="s">
        <v>204</v>
      </c>
    </row>
    <row r="48" spans="3:6" ht="14.45" customHeight="1" x14ac:dyDescent="0.25">
      <c r="C48" s="214"/>
      <c r="D48" s="352"/>
      <c r="E48" s="358" t="s">
        <v>198</v>
      </c>
      <c r="F48" s="360" t="s">
        <v>134</v>
      </c>
    </row>
    <row r="49" spans="3:6" s="319" customFormat="1" ht="11.25" x14ac:dyDescent="0.2">
      <c r="C49" s="316"/>
      <c r="D49" s="361"/>
      <c r="E49" s="362"/>
      <c r="F49" s="363"/>
    </row>
    <row r="50" spans="3:6" ht="14.45" customHeight="1" x14ac:dyDescent="0.25">
      <c r="C50" s="214"/>
      <c r="D50" s="352" t="s">
        <v>145</v>
      </c>
      <c r="E50" s="357" t="s">
        <v>207</v>
      </c>
      <c r="F50" s="357"/>
    </row>
    <row r="51" spans="3:6" s="318" customFormat="1" ht="29.1" customHeight="1" x14ac:dyDescent="0.25">
      <c r="C51" s="317"/>
      <c r="D51" s="364"/>
      <c r="E51" s="358" t="s">
        <v>198</v>
      </c>
      <c r="F51" s="365" t="s">
        <v>205</v>
      </c>
    </row>
    <row r="52" spans="3:6" s="368" customFormat="1" ht="29.1" customHeight="1" x14ac:dyDescent="0.25">
      <c r="C52" s="367"/>
      <c r="D52" s="352"/>
      <c r="E52" s="358" t="s">
        <v>198</v>
      </c>
      <c r="F52" s="359" t="s">
        <v>192</v>
      </c>
    </row>
    <row r="53" spans="3:6" s="370" customFormat="1" ht="29.1" customHeight="1" x14ac:dyDescent="0.25">
      <c r="C53" s="369"/>
      <c r="D53" s="364"/>
      <c r="E53" s="358" t="s">
        <v>198</v>
      </c>
      <c r="F53" s="365" t="s">
        <v>193</v>
      </c>
    </row>
    <row r="54" spans="3:6" s="368" customFormat="1" ht="25.5" x14ac:dyDescent="0.25">
      <c r="C54" s="367"/>
      <c r="D54" s="352"/>
      <c r="E54" s="358" t="s">
        <v>198</v>
      </c>
      <c r="F54" s="359" t="s">
        <v>194</v>
      </c>
    </row>
    <row r="55" spans="3:6" s="368" customFormat="1" ht="38.25" x14ac:dyDescent="0.25">
      <c r="C55" s="367"/>
      <c r="D55" s="352"/>
      <c r="E55" s="358" t="s">
        <v>198</v>
      </c>
      <c r="F55" s="359" t="s">
        <v>195</v>
      </c>
    </row>
    <row r="56" spans="3:6" s="368" customFormat="1" ht="29.1" customHeight="1" x14ac:dyDescent="0.25">
      <c r="C56" s="367"/>
      <c r="D56" s="352"/>
      <c r="E56" s="358" t="s">
        <v>198</v>
      </c>
      <c r="F56" s="359" t="s">
        <v>147</v>
      </c>
    </row>
    <row r="57" spans="3:6" s="368" customFormat="1" x14ac:dyDescent="0.25">
      <c r="C57" s="367"/>
      <c r="D57" s="352"/>
      <c r="E57" s="358"/>
      <c r="F57" s="359"/>
    </row>
    <row r="58" spans="3:6" s="370" customFormat="1" x14ac:dyDescent="0.25">
      <c r="C58" s="369"/>
      <c r="D58" s="364" t="s">
        <v>145</v>
      </c>
      <c r="E58" s="366" t="s">
        <v>218</v>
      </c>
      <c r="F58" s="366"/>
    </row>
    <row r="59" spans="3:6" s="370" customFormat="1" x14ac:dyDescent="0.25">
      <c r="C59" s="369"/>
      <c r="D59" s="364"/>
      <c r="E59" s="371" t="s">
        <v>198</v>
      </c>
      <c r="F59" s="372" t="s">
        <v>152</v>
      </c>
    </row>
    <row r="60" spans="3:6" s="368" customFormat="1" ht="25.5" x14ac:dyDescent="0.25">
      <c r="C60" s="367"/>
      <c r="D60" s="352"/>
      <c r="E60" s="358" t="s">
        <v>198</v>
      </c>
      <c r="F60" s="359" t="s">
        <v>148</v>
      </c>
    </row>
    <row r="61" spans="3:6" s="368" customFormat="1" ht="25.5" x14ac:dyDescent="0.25">
      <c r="C61" s="367"/>
      <c r="D61" s="352"/>
      <c r="E61" s="358" t="s">
        <v>198</v>
      </c>
      <c r="F61" s="359" t="s">
        <v>149</v>
      </c>
    </row>
    <row r="62" spans="3:6" s="368" customFormat="1" ht="25.5" x14ac:dyDescent="0.25">
      <c r="C62" s="367"/>
      <c r="D62" s="352"/>
      <c r="E62" s="358" t="s">
        <v>198</v>
      </c>
      <c r="F62" s="359" t="s">
        <v>150</v>
      </c>
    </row>
    <row r="63" spans="3:6" s="368" customFormat="1" x14ac:dyDescent="0.25">
      <c r="C63" s="367"/>
      <c r="D63" s="352"/>
      <c r="E63" s="358"/>
      <c r="F63" s="359"/>
    </row>
    <row r="64" spans="3:6" s="368" customFormat="1" x14ac:dyDescent="0.25">
      <c r="C64" s="367"/>
      <c r="D64" s="364" t="s">
        <v>145</v>
      </c>
      <c r="E64" s="366" t="s">
        <v>219</v>
      </c>
      <c r="F64" s="366"/>
    </row>
    <row r="65" spans="3:6" s="370" customFormat="1" x14ac:dyDescent="0.25">
      <c r="C65" s="369"/>
      <c r="D65" s="364"/>
      <c r="E65" s="371" t="s">
        <v>198</v>
      </c>
      <c r="F65" s="372" t="s">
        <v>151</v>
      </c>
    </row>
    <row r="66" spans="3:6" s="368" customFormat="1" ht="25.5" x14ac:dyDescent="0.25">
      <c r="C66" s="367"/>
      <c r="D66" s="352"/>
      <c r="E66" s="358" t="s">
        <v>198</v>
      </c>
      <c r="F66" s="359" t="s">
        <v>153</v>
      </c>
    </row>
    <row r="67" spans="3:6" s="368" customFormat="1" ht="25.5" x14ac:dyDescent="0.25">
      <c r="C67" s="367"/>
      <c r="D67" s="352"/>
      <c r="E67" s="358" t="s">
        <v>198</v>
      </c>
      <c r="F67" s="359" t="s">
        <v>154</v>
      </c>
    </row>
    <row r="68" spans="3:6" s="368" customFormat="1" ht="25.5" x14ac:dyDescent="0.25">
      <c r="C68" s="367"/>
      <c r="D68" s="352"/>
      <c r="E68" s="358" t="s">
        <v>198</v>
      </c>
      <c r="F68" s="359" t="s">
        <v>155</v>
      </c>
    </row>
    <row r="69" spans="3:6" s="368" customFormat="1" ht="25.5" x14ac:dyDescent="0.25">
      <c r="C69" s="367"/>
      <c r="D69" s="352"/>
      <c r="E69" s="358" t="s">
        <v>198</v>
      </c>
      <c r="F69" s="359" t="s">
        <v>156</v>
      </c>
    </row>
    <row r="70" spans="3:6" s="216" customFormat="1" ht="12.75" x14ac:dyDescent="0.2">
      <c r="C70" s="217"/>
      <c r="D70" s="218"/>
      <c r="E70" s="218"/>
      <c r="F70" s="215"/>
    </row>
    <row r="71" spans="3:6" s="83" customFormat="1" ht="31.5" customHeight="1" x14ac:dyDescent="0.25">
      <c r="C71" s="330" t="s">
        <v>220</v>
      </c>
      <c r="D71" s="330"/>
      <c r="E71" s="330"/>
      <c r="F71" s="330"/>
    </row>
    <row r="72" spans="3:6" ht="15.75" x14ac:dyDescent="0.25">
      <c r="C72" s="213"/>
      <c r="F72" s="210"/>
    </row>
    <row r="73" spans="3:6" s="84" customFormat="1" ht="15.75" x14ac:dyDescent="0.25">
      <c r="F73" s="211"/>
    </row>
    <row r="74" spans="3:6" s="84" customFormat="1" ht="15.75" x14ac:dyDescent="0.25">
      <c r="F74" s="211"/>
    </row>
    <row r="75" spans="3:6" ht="15.75" x14ac:dyDescent="0.25">
      <c r="F75" s="211"/>
    </row>
    <row r="76" spans="3:6" ht="15.75" x14ac:dyDescent="0.25">
      <c r="F76" s="211"/>
    </row>
    <row r="77" spans="3:6" ht="15.75" x14ac:dyDescent="0.25">
      <c r="F77" s="211"/>
    </row>
    <row r="78" spans="3:6" ht="15.75" x14ac:dyDescent="0.25">
      <c r="F78" s="211"/>
    </row>
    <row r="79" spans="3:6" ht="15.75" x14ac:dyDescent="0.25">
      <c r="F79" s="212"/>
    </row>
    <row r="80" spans="3:6" ht="15.75" x14ac:dyDescent="0.25">
      <c r="F80" s="80"/>
    </row>
    <row r="81" spans="6:6" ht="15.75" x14ac:dyDescent="0.25">
      <c r="F81" s="80"/>
    </row>
  </sheetData>
  <mergeCells count="40">
    <mergeCell ref="E58:F58"/>
    <mergeCell ref="E64:F64"/>
    <mergeCell ref="C71:F71"/>
    <mergeCell ref="C21:F21"/>
    <mergeCell ref="B23:F23"/>
    <mergeCell ref="C24:F24"/>
    <mergeCell ref="C25:F25"/>
    <mergeCell ref="D26:F26"/>
    <mergeCell ref="D27:F27"/>
    <mergeCell ref="E30:F30"/>
    <mergeCell ref="E31:F31"/>
    <mergeCell ref="E32:F32"/>
    <mergeCell ref="E33:F33"/>
    <mergeCell ref="E34:F34"/>
    <mergeCell ref="E35:F35"/>
    <mergeCell ref="E38:F38"/>
    <mergeCell ref="D14:F14"/>
    <mergeCell ref="C19:F19"/>
    <mergeCell ref="C20:F20"/>
    <mergeCell ref="A1:F1"/>
    <mergeCell ref="B2:F2"/>
    <mergeCell ref="C3:F3"/>
    <mergeCell ref="C4:F4"/>
    <mergeCell ref="D5:F5"/>
    <mergeCell ref="D6:F6"/>
    <mergeCell ref="E7:F7"/>
    <mergeCell ref="E8:F8"/>
    <mergeCell ref="E9:F9"/>
    <mergeCell ref="E10:F10"/>
    <mergeCell ref="E11:F11"/>
    <mergeCell ref="E12:F12"/>
    <mergeCell ref="E15:F15"/>
    <mergeCell ref="E50:F50"/>
    <mergeCell ref="E44:F44"/>
    <mergeCell ref="E16:F16"/>
    <mergeCell ref="E17:F17"/>
    <mergeCell ref="E18:F18"/>
    <mergeCell ref="E28:F28"/>
    <mergeCell ref="E29:F29"/>
    <mergeCell ref="D37:F37"/>
  </mergeCells>
  <printOptions horizontalCentered="1"/>
  <pageMargins left="0.7" right="0.7" top="0.75" bottom="0.5" header="0.3" footer="0.3"/>
  <pageSetup scale="96" orientation="portrait" r:id="rId1"/>
  <headerFooter>
    <oddHeader>&amp;C&amp;"-,Bold"&amp;16Instructions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zoomScale="90" zoomScaleNormal="90" workbookViewId="0">
      <pane xSplit="1" ySplit="3" topLeftCell="B4" activePane="bottomRight" state="frozen"/>
      <selection pane="topRight" activeCell="B1" sqref="B1"/>
      <selection pane="bottomLeft" activeCell="A4" sqref="A4"/>
      <selection pane="bottomRight" activeCell="B54" sqref="B54"/>
    </sheetView>
  </sheetViews>
  <sheetFormatPr defaultColWidth="9.140625" defaultRowHeight="15" x14ac:dyDescent="0.25"/>
  <cols>
    <col min="1" max="1" width="73.42578125" style="8" customWidth="1"/>
    <col min="2" max="6" width="15.5703125" style="9" customWidth="1"/>
    <col min="7" max="9" width="22.42578125" style="8" customWidth="1"/>
    <col min="10" max="10" width="22.42578125" style="9" customWidth="1"/>
    <col min="11" max="11" width="22.42578125" style="19" customWidth="1"/>
    <col min="12" max="13" width="22.85546875" style="8" customWidth="1"/>
    <col min="14" max="14" width="85.5703125" style="12" customWidth="1"/>
    <col min="15" max="16384" width="9.140625" style="8"/>
  </cols>
  <sheetData>
    <row r="1" spans="1:14" s="50" customFormat="1" ht="33.950000000000003" customHeight="1" x14ac:dyDescent="0.25">
      <c r="A1" s="333" t="s">
        <v>45</v>
      </c>
      <c r="B1" s="332" t="s">
        <v>108</v>
      </c>
      <c r="C1" s="332"/>
      <c r="D1" s="332"/>
      <c r="E1" s="332"/>
      <c r="F1" s="332"/>
      <c r="G1" s="332"/>
      <c r="H1" s="332"/>
      <c r="I1" s="305" t="s">
        <v>44</v>
      </c>
      <c r="J1" s="332" t="s">
        <v>43</v>
      </c>
      <c r="K1" s="332"/>
      <c r="L1" s="332" t="s">
        <v>171</v>
      </c>
      <c r="M1" s="332"/>
      <c r="N1" s="306"/>
    </row>
    <row r="2" spans="1:14" ht="75" x14ac:dyDescent="0.25">
      <c r="A2" s="334"/>
      <c r="B2" s="331" t="s">
        <v>177</v>
      </c>
      <c r="C2" s="331"/>
      <c r="D2" s="331"/>
      <c r="E2" s="331"/>
      <c r="F2" s="331"/>
      <c r="G2" s="290" t="s">
        <v>178</v>
      </c>
      <c r="H2" s="291" t="s">
        <v>179</v>
      </c>
      <c r="I2" s="292" t="s">
        <v>89</v>
      </c>
      <c r="J2" s="298" t="s">
        <v>80</v>
      </c>
      <c r="K2" s="299" t="s">
        <v>88</v>
      </c>
      <c r="L2" s="291" t="s">
        <v>170</v>
      </c>
      <c r="M2" s="293" t="s">
        <v>157</v>
      </c>
      <c r="N2" s="307"/>
    </row>
    <row r="3" spans="1:14" s="51" customFormat="1" ht="75" x14ac:dyDescent="0.25">
      <c r="A3" s="308" t="s">
        <v>28</v>
      </c>
      <c r="B3" s="300" t="s">
        <v>83</v>
      </c>
      <c r="C3" s="300" t="s">
        <v>84</v>
      </c>
      <c r="D3" s="300" t="s">
        <v>86</v>
      </c>
      <c r="E3" s="300" t="s">
        <v>85</v>
      </c>
      <c r="F3" s="294" t="s">
        <v>174</v>
      </c>
      <c r="G3" s="294" t="s">
        <v>175</v>
      </c>
      <c r="H3" s="295" t="s">
        <v>176</v>
      </c>
      <c r="I3" s="294" t="s">
        <v>173</v>
      </c>
      <c r="J3" s="301" t="s">
        <v>0</v>
      </c>
      <c r="K3" s="302" t="s">
        <v>90</v>
      </c>
      <c r="L3" s="303" t="s">
        <v>172</v>
      </c>
      <c r="M3" s="294" t="s">
        <v>109</v>
      </c>
      <c r="N3" s="309" t="s">
        <v>87</v>
      </c>
    </row>
    <row r="4" spans="1:14" x14ac:dyDescent="0.25">
      <c r="A4" s="322" t="s">
        <v>103</v>
      </c>
      <c r="B4" s="35"/>
      <c r="C4" s="35"/>
      <c r="D4" s="35"/>
      <c r="E4" s="35"/>
      <c r="F4" s="37">
        <f>SUM(Table1[[#This Row],[Appropriated Fund (APF)]:[National Guard Technician (NG TECH)]])</f>
        <v>0</v>
      </c>
      <c r="G4" s="38"/>
      <c r="H4" s="38"/>
      <c r="I4" s="296">
        <f>F4+G4+H4</f>
        <v>0</v>
      </c>
      <c r="J4" s="35"/>
      <c r="K4" s="223" t="str">
        <f t="shared" ref="K4:K34" si="0">IFERROR(I4/J4,"0.0%")</f>
        <v>0.0%</v>
      </c>
      <c r="L4" s="38"/>
      <c r="M4" s="227" t="str">
        <f>IFERROR(L4/F4,"0.0%")</f>
        <v>0.0%</v>
      </c>
      <c r="N4" s="310"/>
    </row>
    <row r="5" spans="1:14" x14ac:dyDescent="0.25">
      <c r="A5" s="322" t="s">
        <v>104</v>
      </c>
      <c r="B5" s="35"/>
      <c r="C5" s="35"/>
      <c r="D5" s="35"/>
      <c r="E5" s="35"/>
      <c r="F5" s="37">
        <f>SUM(Table1[[#This Row],[Appropriated Fund (APF)]:[National Guard Technician (NG TECH)]])</f>
        <v>0</v>
      </c>
      <c r="G5" s="38"/>
      <c r="H5" s="38"/>
      <c r="I5" s="296">
        <f t="shared" ref="I5:I34" si="1">F5+G5+H5</f>
        <v>0</v>
      </c>
      <c r="J5" s="35"/>
      <c r="K5" s="223" t="str">
        <f t="shared" si="0"/>
        <v>0.0%</v>
      </c>
      <c r="L5" s="38"/>
      <c r="M5" s="226" t="str">
        <f t="shared" ref="M5:M34" si="2">IFERROR(L5/F5,"0.0%")</f>
        <v>0.0%</v>
      </c>
      <c r="N5" s="89"/>
    </row>
    <row r="6" spans="1:14" x14ac:dyDescent="0.25">
      <c r="A6" s="322" t="s">
        <v>105</v>
      </c>
      <c r="B6" s="35"/>
      <c r="C6" s="35"/>
      <c r="D6" s="35"/>
      <c r="E6" s="35"/>
      <c r="F6" s="37">
        <f>SUM(Table1[[#This Row],[Appropriated Fund (APF)]:[National Guard Technician (NG TECH)]])</f>
        <v>0</v>
      </c>
      <c r="G6" s="38"/>
      <c r="H6" s="38"/>
      <c r="I6" s="296">
        <f t="shared" si="1"/>
        <v>0</v>
      </c>
      <c r="J6" s="35"/>
      <c r="K6" s="223" t="str">
        <f t="shared" si="0"/>
        <v>0.0%</v>
      </c>
      <c r="L6" s="38"/>
      <c r="M6" s="227" t="str">
        <f t="shared" si="2"/>
        <v>0.0%</v>
      </c>
      <c r="N6" s="86"/>
    </row>
    <row r="7" spans="1:14" x14ac:dyDescent="0.25">
      <c r="A7" s="322" t="s">
        <v>102</v>
      </c>
      <c r="B7" s="35"/>
      <c r="C7" s="35"/>
      <c r="D7" s="35"/>
      <c r="E7" s="35"/>
      <c r="F7" s="37">
        <f>SUM(Table1[[#This Row],[Appropriated Fund (APF)]:[National Guard Technician (NG TECH)]])</f>
        <v>0</v>
      </c>
      <c r="G7" s="38"/>
      <c r="H7" s="38"/>
      <c r="I7" s="296">
        <f>F7+G7+H7</f>
        <v>0</v>
      </c>
      <c r="J7" s="35"/>
      <c r="K7" s="223" t="str">
        <f t="shared" si="0"/>
        <v>0.0%</v>
      </c>
      <c r="L7" s="38"/>
      <c r="M7" s="226" t="str">
        <f t="shared" si="2"/>
        <v>0.0%</v>
      </c>
      <c r="N7" s="87"/>
    </row>
    <row r="8" spans="1:14" x14ac:dyDescent="0.25">
      <c r="A8" s="323" t="s">
        <v>21</v>
      </c>
      <c r="B8" s="304"/>
      <c r="C8" s="36"/>
      <c r="D8" s="36"/>
      <c r="E8" s="35"/>
      <c r="F8" s="37">
        <f>SUM(Table1[[#This Row],[Appropriated Fund (APF)]:[National Guard Technician (NG TECH)]])</f>
        <v>0</v>
      </c>
      <c r="G8" s="38"/>
      <c r="H8" s="36"/>
      <c r="I8" s="297">
        <f>F8+G8+H8</f>
        <v>0</v>
      </c>
      <c r="J8" s="35"/>
      <c r="K8" s="224" t="str">
        <f t="shared" si="0"/>
        <v>0.0%</v>
      </c>
      <c r="L8" s="36"/>
      <c r="M8" s="228" t="str">
        <f t="shared" si="2"/>
        <v>0.0%</v>
      </c>
      <c r="N8" s="88"/>
    </row>
    <row r="9" spans="1:14" x14ac:dyDescent="0.25">
      <c r="A9" s="322" t="s">
        <v>1</v>
      </c>
      <c r="B9" s="35"/>
      <c r="C9" s="35"/>
      <c r="D9" s="35"/>
      <c r="E9" s="35"/>
      <c r="F9" s="37">
        <f>SUM(Table1[[#This Row],[Appropriated Fund (APF)]:[National Guard Technician (NG TECH)]])</f>
        <v>0</v>
      </c>
      <c r="G9" s="38"/>
      <c r="H9" s="38"/>
      <c r="I9" s="296">
        <f t="shared" si="1"/>
        <v>0</v>
      </c>
      <c r="J9" s="35"/>
      <c r="K9" s="223" t="str">
        <f t="shared" si="0"/>
        <v>0.0%</v>
      </c>
      <c r="L9" s="38"/>
      <c r="M9" s="226" t="str">
        <f t="shared" si="2"/>
        <v>0.0%</v>
      </c>
      <c r="N9" s="89"/>
    </row>
    <row r="10" spans="1:14" x14ac:dyDescent="0.25">
      <c r="A10" s="322" t="s">
        <v>2</v>
      </c>
      <c r="B10" s="35"/>
      <c r="C10" s="35"/>
      <c r="D10" s="35"/>
      <c r="E10" s="35"/>
      <c r="F10" s="37">
        <f>SUM(Table1[[#This Row],[Appropriated Fund (APF)]:[National Guard Technician (NG TECH)]])</f>
        <v>0</v>
      </c>
      <c r="G10" s="38"/>
      <c r="H10" s="38"/>
      <c r="I10" s="296">
        <f>F10+G10+H10</f>
        <v>0</v>
      </c>
      <c r="J10" s="35"/>
      <c r="K10" s="223" t="str">
        <f t="shared" si="0"/>
        <v>0.0%</v>
      </c>
      <c r="L10" s="38"/>
      <c r="M10" s="226" t="str">
        <f t="shared" si="2"/>
        <v>0.0%</v>
      </c>
      <c r="N10" s="87"/>
    </row>
    <row r="11" spans="1:14" x14ac:dyDescent="0.25">
      <c r="A11" s="322" t="s">
        <v>3</v>
      </c>
      <c r="B11" s="35"/>
      <c r="C11" s="35"/>
      <c r="D11" s="35"/>
      <c r="E11" s="35"/>
      <c r="F11" s="37">
        <f>SUM(Table1[[#This Row],[Appropriated Fund (APF)]:[National Guard Technician (NG TECH)]])</f>
        <v>0</v>
      </c>
      <c r="G11" s="38"/>
      <c r="H11" s="38"/>
      <c r="I11" s="296">
        <f t="shared" si="1"/>
        <v>0</v>
      </c>
      <c r="J11" s="35"/>
      <c r="K11" s="223" t="str">
        <f t="shared" si="0"/>
        <v>0.0%</v>
      </c>
      <c r="L11" s="38"/>
      <c r="M11" s="226" t="str">
        <f t="shared" si="2"/>
        <v>0.0%</v>
      </c>
      <c r="N11" s="89"/>
    </row>
    <row r="12" spans="1:14" x14ac:dyDescent="0.25">
      <c r="A12" s="322" t="s">
        <v>4</v>
      </c>
      <c r="B12" s="35"/>
      <c r="C12" s="35"/>
      <c r="D12" s="35"/>
      <c r="E12" s="35"/>
      <c r="F12" s="37">
        <f>SUM(Table1[[#This Row],[Appropriated Fund (APF)]:[National Guard Technician (NG TECH)]])</f>
        <v>0</v>
      </c>
      <c r="G12" s="38"/>
      <c r="H12" s="38"/>
      <c r="I12" s="296">
        <f t="shared" si="1"/>
        <v>0</v>
      </c>
      <c r="J12" s="35"/>
      <c r="K12" s="223" t="str">
        <f t="shared" si="0"/>
        <v>0.0%</v>
      </c>
      <c r="L12" s="38"/>
      <c r="M12" s="226" t="str">
        <f t="shared" si="2"/>
        <v>0.0%</v>
      </c>
      <c r="N12" s="90"/>
    </row>
    <row r="13" spans="1:14" x14ac:dyDescent="0.25">
      <c r="A13" s="322" t="s">
        <v>5</v>
      </c>
      <c r="B13" s="35"/>
      <c r="C13" s="35"/>
      <c r="D13" s="35"/>
      <c r="E13" s="35"/>
      <c r="F13" s="37">
        <f>SUM(Table1[[#This Row],[Appropriated Fund (APF)]:[National Guard Technician (NG TECH)]])</f>
        <v>0</v>
      </c>
      <c r="G13" s="38"/>
      <c r="H13" s="38"/>
      <c r="I13" s="296">
        <f t="shared" si="1"/>
        <v>0</v>
      </c>
      <c r="J13" s="35"/>
      <c r="K13" s="223" t="str">
        <f t="shared" si="0"/>
        <v>0.0%</v>
      </c>
      <c r="L13" s="38"/>
      <c r="M13" s="226" t="str">
        <f t="shared" si="2"/>
        <v>0.0%</v>
      </c>
      <c r="N13" s="87"/>
    </row>
    <row r="14" spans="1:14" x14ac:dyDescent="0.25">
      <c r="A14" s="322" t="s">
        <v>66</v>
      </c>
      <c r="B14" s="35"/>
      <c r="C14" s="35"/>
      <c r="D14" s="35"/>
      <c r="E14" s="35"/>
      <c r="F14" s="37">
        <f>SUM(Table1[[#This Row],[Appropriated Fund (APF)]:[National Guard Technician (NG TECH)]])</f>
        <v>0</v>
      </c>
      <c r="G14" s="38"/>
      <c r="H14" s="38"/>
      <c r="I14" s="296">
        <f t="shared" si="1"/>
        <v>0</v>
      </c>
      <c r="J14" s="35"/>
      <c r="K14" s="223" t="str">
        <f t="shared" si="0"/>
        <v>0.0%</v>
      </c>
      <c r="L14" s="38"/>
      <c r="M14" s="226" t="str">
        <f t="shared" si="2"/>
        <v>0.0%</v>
      </c>
      <c r="N14" s="91"/>
    </row>
    <row r="15" spans="1:14" x14ac:dyDescent="0.25">
      <c r="A15" s="322" t="s">
        <v>6</v>
      </c>
      <c r="B15" s="35"/>
      <c r="C15" s="35"/>
      <c r="D15" s="35"/>
      <c r="E15" s="35"/>
      <c r="F15" s="37">
        <f>SUM(Table1[[#This Row],[Appropriated Fund (APF)]:[National Guard Technician (NG TECH)]])</f>
        <v>0</v>
      </c>
      <c r="G15" s="38"/>
      <c r="H15" s="38"/>
      <c r="I15" s="296">
        <f t="shared" si="1"/>
        <v>0</v>
      </c>
      <c r="J15" s="35"/>
      <c r="K15" s="223" t="str">
        <f t="shared" si="0"/>
        <v>0.0%</v>
      </c>
      <c r="L15" s="38"/>
      <c r="M15" s="226" t="str">
        <f t="shared" si="2"/>
        <v>0.0%</v>
      </c>
      <c r="N15" s="87"/>
    </row>
    <row r="16" spans="1:14" x14ac:dyDescent="0.25">
      <c r="A16" s="322" t="s">
        <v>7</v>
      </c>
      <c r="B16" s="35"/>
      <c r="C16" s="35"/>
      <c r="D16" s="35"/>
      <c r="E16" s="35"/>
      <c r="F16" s="37">
        <f>SUM(Table1[[#This Row],[Appropriated Fund (APF)]:[National Guard Technician (NG TECH)]])</f>
        <v>0</v>
      </c>
      <c r="G16" s="38"/>
      <c r="H16" s="38"/>
      <c r="I16" s="296">
        <f t="shared" si="1"/>
        <v>0</v>
      </c>
      <c r="J16" s="35"/>
      <c r="K16" s="223" t="str">
        <f t="shared" si="0"/>
        <v>0.0%</v>
      </c>
      <c r="L16" s="38"/>
      <c r="M16" s="226" t="str">
        <f t="shared" si="2"/>
        <v>0.0%</v>
      </c>
      <c r="N16" s="87"/>
    </row>
    <row r="17" spans="1:14" x14ac:dyDescent="0.25">
      <c r="A17" s="322" t="s">
        <v>67</v>
      </c>
      <c r="B17" s="35"/>
      <c r="C17" s="35"/>
      <c r="D17" s="35"/>
      <c r="E17" s="35"/>
      <c r="F17" s="37">
        <f>SUM(Table1[[#This Row],[Appropriated Fund (APF)]:[National Guard Technician (NG TECH)]])</f>
        <v>0</v>
      </c>
      <c r="G17" s="38"/>
      <c r="H17" s="38"/>
      <c r="I17" s="296">
        <f t="shared" si="1"/>
        <v>0</v>
      </c>
      <c r="J17" s="35"/>
      <c r="K17" s="223" t="str">
        <f t="shared" si="0"/>
        <v>0.0%</v>
      </c>
      <c r="L17" s="38"/>
      <c r="M17" s="226" t="str">
        <f t="shared" si="2"/>
        <v>0.0%</v>
      </c>
      <c r="N17" s="219"/>
    </row>
    <row r="18" spans="1:14" x14ac:dyDescent="0.25">
      <c r="A18" s="322" t="s">
        <v>8</v>
      </c>
      <c r="B18" s="35"/>
      <c r="C18" s="35"/>
      <c r="D18" s="35"/>
      <c r="E18" s="35"/>
      <c r="F18" s="37">
        <f>SUM(Table1[[#This Row],[Appropriated Fund (APF)]:[National Guard Technician (NG TECH)]])</f>
        <v>0</v>
      </c>
      <c r="G18" s="38"/>
      <c r="H18" s="38"/>
      <c r="I18" s="296">
        <f t="shared" si="1"/>
        <v>0</v>
      </c>
      <c r="J18" s="35"/>
      <c r="K18" s="223" t="str">
        <f t="shared" si="0"/>
        <v>0.0%</v>
      </c>
      <c r="L18" s="38"/>
      <c r="M18" s="226" t="str">
        <f t="shared" si="2"/>
        <v>0.0%</v>
      </c>
      <c r="N18" s="91"/>
    </row>
    <row r="19" spans="1:14" x14ac:dyDescent="0.25">
      <c r="A19" s="322" t="s">
        <v>9</v>
      </c>
      <c r="B19" s="35"/>
      <c r="C19" s="35"/>
      <c r="D19" s="35"/>
      <c r="E19" s="35"/>
      <c r="F19" s="37">
        <f>SUM(Table1[[#This Row],[Appropriated Fund (APF)]:[National Guard Technician (NG TECH)]])</f>
        <v>0</v>
      </c>
      <c r="G19" s="38"/>
      <c r="H19" s="38"/>
      <c r="I19" s="296">
        <f t="shared" si="1"/>
        <v>0</v>
      </c>
      <c r="J19" s="35"/>
      <c r="K19" s="223" t="str">
        <f t="shared" si="0"/>
        <v>0.0%</v>
      </c>
      <c r="L19" s="38"/>
      <c r="M19" s="226" t="str">
        <f t="shared" si="2"/>
        <v>0.0%</v>
      </c>
      <c r="N19" s="87"/>
    </row>
    <row r="20" spans="1:14" x14ac:dyDescent="0.25">
      <c r="A20" s="322" t="s">
        <v>61</v>
      </c>
      <c r="B20" s="35"/>
      <c r="C20" s="35"/>
      <c r="D20" s="35"/>
      <c r="E20" s="35"/>
      <c r="F20" s="37">
        <f>SUM(Table1[[#This Row],[Appropriated Fund (APF)]:[National Guard Technician (NG TECH)]])</f>
        <v>0</v>
      </c>
      <c r="G20" s="38"/>
      <c r="H20" s="38"/>
      <c r="I20" s="296">
        <f>F20+G20+H20</f>
        <v>0</v>
      </c>
      <c r="J20" s="35"/>
      <c r="K20" s="223" t="str">
        <f t="shared" si="0"/>
        <v>0.0%</v>
      </c>
      <c r="L20" s="38"/>
      <c r="M20" s="226" t="str">
        <f t="shared" si="2"/>
        <v>0.0%</v>
      </c>
      <c r="N20" s="87"/>
    </row>
    <row r="21" spans="1:14" x14ac:dyDescent="0.25">
      <c r="A21" s="322" t="s">
        <v>60</v>
      </c>
      <c r="B21" s="35"/>
      <c r="C21" s="35"/>
      <c r="D21" s="35"/>
      <c r="E21" s="35"/>
      <c r="F21" s="37">
        <f>SUM(Table1[[#This Row],[Appropriated Fund (APF)]:[National Guard Technician (NG TECH)]])</f>
        <v>0</v>
      </c>
      <c r="G21" s="38"/>
      <c r="H21" s="38"/>
      <c r="I21" s="296">
        <f t="shared" si="1"/>
        <v>0</v>
      </c>
      <c r="J21" s="35"/>
      <c r="K21" s="223" t="str">
        <f t="shared" si="0"/>
        <v>0.0%</v>
      </c>
      <c r="L21" s="38"/>
      <c r="M21" s="226" t="str">
        <f t="shared" si="2"/>
        <v>0.0%</v>
      </c>
      <c r="N21" s="87"/>
    </row>
    <row r="22" spans="1:14" x14ac:dyDescent="0.25">
      <c r="A22" s="322" t="s">
        <v>50</v>
      </c>
      <c r="B22" s="35"/>
      <c r="C22" s="35"/>
      <c r="D22" s="35"/>
      <c r="E22" s="35"/>
      <c r="F22" s="37">
        <f>SUM(Table1[[#This Row],[Appropriated Fund (APF)]:[National Guard Technician (NG TECH)]])</f>
        <v>0</v>
      </c>
      <c r="G22" s="38"/>
      <c r="H22" s="38"/>
      <c r="I22" s="296">
        <f t="shared" si="1"/>
        <v>0</v>
      </c>
      <c r="J22" s="35"/>
      <c r="K22" s="223" t="str">
        <f t="shared" si="0"/>
        <v>0.0%</v>
      </c>
      <c r="L22" s="38"/>
      <c r="M22" s="226" t="str">
        <f t="shared" si="2"/>
        <v>0.0%</v>
      </c>
      <c r="N22" s="87"/>
    </row>
    <row r="23" spans="1:14" x14ac:dyDescent="0.25">
      <c r="A23" s="322" t="s">
        <v>12</v>
      </c>
      <c r="B23" s="35"/>
      <c r="C23" s="35"/>
      <c r="D23" s="35"/>
      <c r="E23" s="35"/>
      <c r="F23" s="37">
        <f>SUM(Table1[[#This Row],[Appropriated Fund (APF)]:[National Guard Technician (NG TECH)]])</f>
        <v>0</v>
      </c>
      <c r="G23" s="38"/>
      <c r="H23" s="38"/>
      <c r="I23" s="296">
        <f t="shared" si="1"/>
        <v>0</v>
      </c>
      <c r="J23" s="35"/>
      <c r="K23" s="223" t="str">
        <f t="shared" si="0"/>
        <v>0.0%</v>
      </c>
      <c r="L23" s="38"/>
      <c r="M23" s="226" t="str">
        <f t="shared" si="2"/>
        <v>0.0%</v>
      </c>
      <c r="N23" s="87"/>
    </row>
    <row r="24" spans="1:14" x14ac:dyDescent="0.25">
      <c r="A24" s="322" t="s">
        <v>62</v>
      </c>
      <c r="B24" s="35"/>
      <c r="C24" s="35"/>
      <c r="D24" s="35"/>
      <c r="E24" s="35"/>
      <c r="F24" s="37">
        <f>SUM(Table1[[#This Row],[Appropriated Fund (APF)]:[National Guard Technician (NG TECH)]])</f>
        <v>0</v>
      </c>
      <c r="G24" s="38"/>
      <c r="H24" s="38"/>
      <c r="I24" s="296">
        <f t="shared" si="1"/>
        <v>0</v>
      </c>
      <c r="J24" s="35"/>
      <c r="K24" s="223" t="str">
        <f t="shared" si="0"/>
        <v>0.0%</v>
      </c>
      <c r="L24" s="38"/>
      <c r="M24" s="226" t="str">
        <f t="shared" si="2"/>
        <v>0.0%</v>
      </c>
      <c r="N24" s="89"/>
    </row>
    <row r="25" spans="1:14" x14ac:dyDescent="0.25">
      <c r="A25" s="322" t="s">
        <v>14</v>
      </c>
      <c r="B25" s="35"/>
      <c r="C25" s="35"/>
      <c r="D25" s="35"/>
      <c r="E25" s="35"/>
      <c r="F25" s="37">
        <f>SUM(Table1[[#This Row],[Appropriated Fund (APF)]:[National Guard Technician (NG TECH)]])</f>
        <v>0</v>
      </c>
      <c r="G25" s="38"/>
      <c r="H25" s="38"/>
      <c r="I25" s="296">
        <f t="shared" si="1"/>
        <v>0</v>
      </c>
      <c r="J25" s="35"/>
      <c r="K25" s="223" t="str">
        <f t="shared" si="0"/>
        <v>0.0%</v>
      </c>
      <c r="L25" s="38"/>
      <c r="M25" s="226" t="str">
        <f t="shared" si="2"/>
        <v>0.0%</v>
      </c>
      <c r="N25" s="92"/>
    </row>
    <row r="26" spans="1:14" x14ac:dyDescent="0.25">
      <c r="A26" s="322" t="s">
        <v>15</v>
      </c>
      <c r="B26" s="35"/>
      <c r="C26" s="35"/>
      <c r="D26" s="35"/>
      <c r="E26" s="35"/>
      <c r="F26" s="37">
        <f>SUM(Table1[[#This Row],[Appropriated Fund (APF)]:[National Guard Technician (NG TECH)]])</f>
        <v>0</v>
      </c>
      <c r="G26" s="38"/>
      <c r="H26" s="38"/>
      <c r="I26" s="296">
        <f t="shared" si="1"/>
        <v>0</v>
      </c>
      <c r="J26" s="35"/>
      <c r="K26" s="223" t="str">
        <f t="shared" si="0"/>
        <v>0.0%</v>
      </c>
      <c r="L26" s="38"/>
      <c r="M26" s="226" t="str">
        <f t="shared" si="2"/>
        <v>0.0%</v>
      </c>
      <c r="N26" s="87"/>
    </row>
    <row r="27" spans="1:14" x14ac:dyDescent="0.25">
      <c r="A27" s="322" t="s">
        <v>16</v>
      </c>
      <c r="B27" s="35"/>
      <c r="C27" s="35"/>
      <c r="D27" s="35"/>
      <c r="E27" s="35"/>
      <c r="F27" s="37">
        <f>SUM(Table1[[#This Row],[Appropriated Fund (APF)]:[National Guard Technician (NG TECH)]])</f>
        <v>0</v>
      </c>
      <c r="G27" s="38"/>
      <c r="H27" s="38"/>
      <c r="I27" s="296">
        <f t="shared" si="1"/>
        <v>0</v>
      </c>
      <c r="J27" s="35"/>
      <c r="K27" s="223" t="str">
        <f t="shared" si="0"/>
        <v>0.0%</v>
      </c>
      <c r="L27" s="38"/>
      <c r="M27" s="226" t="str">
        <f t="shared" si="2"/>
        <v>0.0%</v>
      </c>
      <c r="N27" s="87"/>
    </row>
    <row r="28" spans="1:14" x14ac:dyDescent="0.25">
      <c r="A28" s="322" t="s">
        <v>59</v>
      </c>
      <c r="B28" s="35"/>
      <c r="C28" s="35"/>
      <c r="D28" s="35"/>
      <c r="E28" s="35"/>
      <c r="F28" s="37">
        <f>SUM(Table1[[#This Row],[Appropriated Fund (APF)]:[National Guard Technician (NG TECH)]])</f>
        <v>0</v>
      </c>
      <c r="G28" s="38"/>
      <c r="H28" s="38"/>
      <c r="I28" s="296">
        <f t="shared" si="1"/>
        <v>0</v>
      </c>
      <c r="J28" s="35"/>
      <c r="K28" s="223" t="str">
        <f t="shared" si="0"/>
        <v>0.0%</v>
      </c>
      <c r="L28" s="38"/>
      <c r="M28" s="226" t="str">
        <f t="shared" si="2"/>
        <v>0.0%</v>
      </c>
      <c r="N28" s="87"/>
    </row>
    <row r="29" spans="1:14" x14ac:dyDescent="0.25">
      <c r="A29" s="322" t="s">
        <v>17</v>
      </c>
      <c r="B29" s="35"/>
      <c r="C29" s="35"/>
      <c r="D29" s="35"/>
      <c r="E29" s="35"/>
      <c r="F29" s="37">
        <f>SUM(Table1[[#This Row],[Appropriated Fund (APF)]:[National Guard Technician (NG TECH)]])</f>
        <v>0</v>
      </c>
      <c r="G29" s="38"/>
      <c r="H29" s="38"/>
      <c r="I29" s="296">
        <f t="shared" si="1"/>
        <v>0</v>
      </c>
      <c r="J29" s="35"/>
      <c r="K29" s="223" t="str">
        <f t="shared" si="0"/>
        <v>0.0%</v>
      </c>
      <c r="L29" s="38"/>
      <c r="M29" s="226" t="str">
        <f t="shared" si="2"/>
        <v>0.0%</v>
      </c>
      <c r="N29" s="87"/>
    </row>
    <row r="30" spans="1:14" x14ac:dyDescent="0.25">
      <c r="A30" s="322" t="s">
        <v>58</v>
      </c>
      <c r="B30" s="35"/>
      <c r="C30" s="35"/>
      <c r="D30" s="35"/>
      <c r="E30" s="35"/>
      <c r="F30" s="37">
        <f>SUM(Table1[[#This Row],[Appropriated Fund (APF)]:[National Guard Technician (NG TECH)]])</f>
        <v>0</v>
      </c>
      <c r="G30" s="38"/>
      <c r="H30" s="38"/>
      <c r="I30" s="296">
        <f t="shared" si="1"/>
        <v>0</v>
      </c>
      <c r="J30" s="35"/>
      <c r="K30" s="223" t="str">
        <f t="shared" si="0"/>
        <v>0.0%</v>
      </c>
      <c r="L30" s="38"/>
      <c r="M30" s="226" t="str">
        <f t="shared" si="2"/>
        <v>0.0%</v>
      </c>
      <c r="N30" s="87"/>
    </row>
    <row r="31" spans="1:14" x14ac:dyDescent="0.25">
      <c r="A31" s="322" t="s">
        <v>18</v>
      </c>
      <c r="B31" s="35"/>
      <c r="C31" s="35"/>
      <c r="D31" s="35"/>
      <c r="E31" s="35"/>
      <c r="F31" s="37">
        <f>SUM(Table1[[#This Row],[Appropriated Fund (APF)]:[National Guard Technician (NG TECH)]])</f>
        <v>0</v>
      </c>
      <c r="G31" s="38"/>
      <c r="H31" s="38"/>
      <c r="I31" s="296">
        <f t="shared" si="1"/>
        <v>0</v>
      </c>
      <c r="J31" s="35"/>
      <c r="K31" s="223" t="str">
        <f t="shared" si="0"/>
        <v>0.0%</v>
      </c>
      <c r="L31" s="38"/>
      <c r="M31" s="226" t="str">
        <f t="shared" si="2"/>
        <v>0.0%</v>
      </c>
      <c r="N31" s="89"/>
    </row>
    <row r="32" spans="1:14" x14ac:dyDescent="0.25">
      <c r="A32" s="322" t="s">
        <v>19</v>
      </c>
      <c r="B32" s="35"/>
      <c r="C32" s="35"/>
      <c r="D32" s="35"/>
      <c r="E32" s="35"/>
      <c r="F32" s="37">
        <f>SUM(Table1[[#This Row],[Appropriated Fund (APF)]:[National Guard Technician (NG TECH)]])</f>
        <v>0</v>
      </c>
      <c r="G32" s="38"/>
      <c r="H32" s="38"/>
      <c r="I32" s="296">
        <f t="shared" si="1"/>
        <v>0</v>
      </c>
      <c r="J32" s="35"/>
      <c r="K32" s="223" t="str">
        <f t="shared" si="0"/>
        <v>0.0%</v>
      </c>
      <c r="L32" s="38"/>
      <c r="M32" s="226" t="str">
        <f t="shared" si="2"/>
        <v>0.0%</v>
      </c>
      <c r="N32" s="87"/>
    </row>
    <row r="33" spans="1:14" s="13" customFormat="1" x14ac:dyDescent="0.25">
      <c r="A33" s="322" t="s">
        <v>20</v>
      </c>
      <c r="B33" s="35"/>
      <c r="C33" s="35"/>
      <c r="D33" s="35"/>
      <c r="E33" s="35"/>
      <c r="F33" s="37">
        <f>SUM(Table1[[#This Row],[Appropriated Fund (APF)]:[National Guard Technician (NG TECH)]])</f>
        <v>0</v>
      </c>
      <c r="G33" s="38"/>
      <c r="H33" s="38"/>
      <c r="I33" s="296">
        <f t="shared" si="1"/>
        <v>0</v>
      </c>
      <c r="J33" s="35"/>
      <c r="K33" s="223" t="str">
        <f t="shared" si="0"/>
        <v>0.0%</v>
      </c>
      <c r="L33" s="38"/>
      <c r="M33" s="226" t="str">
        <f t="shared" si="2"/>
        <v>0.0%</v>
      </c>
      <c r="N33" s="87"/>
    </row>
    <row r="34" spans="1:14" ht="15.75" thickBot="1" x14ac:dyDescent="0.3">
      <c r="A34" s="324" t="s">
        <v>76</v>
      </c>
      <c r="B34" s="220"/>
      <c r="C34" s="220"/>
      <c r="D34" s="220"/>
      <c r="E34" s="220"/>
      <c r="F34" s="311">
        <f>SUM(Table1[[#This Row],[Appropriated Fund (APF)]:[National Guard Technician (NG TECH)]])</f>
        <v>0</v>
      </c>
      <c r="G34" s="221"/>
      <c r="H34" s="221"/>
      <c r="I34" s="312">
        <f t="shared" si="1"/>
        <v>0</v>
      </c>
      <c r="J34" s="220"/>
      <c r="K34" s="225" t="str">
        <f t="shared" si="0"/>
        <v>0.0%</v>
      </c>
      <c r="L34" s="221"/>
      <c r="M34" s="229" t="str">
        <f t="shared" si="2"/>
        <v>0.0%</v>
      </c>
      <c r="N34" s="222"/>
    </row>
    <row r="35" spans="1:14" ht="15.75" thickBot="1" x14ac:dyDescent="0.3">
      <c r="A35" s="52"/>
      <c r="B35" s="53"/>
      <c r="C35" s="53"/>
      <c r="D35" s="53"/>
      <c r="E35" s="53"/>
      <c r="F35" s="59"/>
      <c r="G35" s="54"/>
      <c r="H35" s="54"/>
      <c r="I35" s="59"/>
      <c r="J35" s="53"/>
      <c r="K35" s="60"/>
      <c r="L35" s="54"/>
      <c r="M35" s="61"/>
      <c r="N35" s="55"/>
    </row>
    <row r="36" spans="1:14" s="51" customFormat="1" ht="15.75" thickBot="1" x14ac:dyDescent="0.3">
      <c r="A36" s="62" t="s">
        <v>22</v>
      </c>
      <c r="B36" s="63">
        <f>SUM(B4:B34)</f>
        <v>0</v>
      </c>
      <c r="C36" s="63">
        <f t="shared" ref="C36:L36" si="3">SUM(C4:C34)</f>
        <v>0</v>
      </c>
      <c r="D36" s="63">
        <f t="shared" si="3"/>
        <v>0</v>
      </c>
      <c r="E36" s="63">
        <f t="shared" si="3"/>
        <v>0</v>
      </c>
      <c r="F36" s="49">
        <f>SUM(F4:F34)</f>
        <v>0</v>
      </c>
      <c r="G36" s="63">
        <f t="shared" si="3"/>
        <v>0</v>
      </c>
      <c r="H36" s="63">
        <f t="shared" si="3"/>
        <v>0</v>
      </c>
      <c r="I36" s="49">
        <f>F36+G36+H36</f>
        <v>0</v>
      </c>
      <c r="J36" s="63">
        <f>SUM(J4:J34)</f>
        <v>0</v>
      </c>
      <c r="K36" s="64" t="str">
        <f>IFERROR(I36/J36,"0.0%")</f>
        <v>0.0%</v>
      </c>
      <c r="L36" s="63">
        <f t="shared" si="3"/>
        <v>0</v>
      </c>
      <c r="M36" s="65" t="str">
        <f>IFERROR(L36/F36,"0.0%")</f>
        <v>0.0%</v>
      </c>
      <c r="N36" s="28"/>
    </row>
    <row r="37" spans="1:14" ht="15.75" thickBot="1" x14ac:dyDescent="0.3">
      <c r="A37" s="56"/>
    </row>
    <row r="38" spans="1:14" s="50" customFormat="1" ht="30" x14ac:dyDescent="0.25">
      <c r="A38" s="32" t="s">
        <v>78</v>
      </c>
      <c r="B38" s="30"/>
      <c r="C38" s="98" t="s">
        <v>158</v>
      </c>
      <c r="D38" s="280" t="s">
        <v>162</v>
      </c>
      <c r="E38" s="30"/>
      <c r="F38" s="30"/>
      <c r="J38" s="30"/>
      <c r="K38" s="57"/>
      <c r="N38" s="31"/>
    </row>
    <row r="39" spans="1:14" x14ac:dyDescent="0.25">
      <c r="A39" s="33" t="s">
        <v>29</v>
      </c>
      <c r="B39" s="10"/>
      <c r="C39" s="98" t="s">
        <v>159</v>
      </c>
      <c r="D39" s="280" t="s">
        <v>163</v>
      </c>
    </row>
    <row r="40" spans="1:14" x14ac:dyDescent="0.25">
      <c r="A40" s="33" t="s">
        <v>47</v>
      </c>
      <c r="B40" s="11"/>
      <c r="C40" s="98" t="s">
        <v>160</v>
      </c>
      <c r="D40" s="280" t="s">
        <v>164</v>
      </c>
    </row>
    <row r="41" spans="1:14" x14ac:dyDescent="0.25">
      <c r="A41" s="33" t="s">
        <v>30</v>
      </c>
      <c r="B41" s="10"/>
      <c r="C41" s="98" t="s">
        <v>161</v>
      </c>
      <c r="D41" s="280" t="s">
        <v>165</v>
      </c>
    </row>
    <row r="42" spans="1:14" ht="30" x14ac:dyDescent="0.25">
      <c r="A42" s="33" t="s">
        <v>42</v>
      </c>
      <c r="B42" s="10"/>
      <c r="C42" s="29"/>
      <c r="D42" s="281"/>
    </row>
    <row r="43" spans="1:14" ht="45" x14ac:dyDescent="0.25">
      <c r="A43" s="33" t="s">
        <v>65</v>
      </c>
      <c r="B43" s="10"/>
    </row>
    <row r="44" spans="1:14" ht="75.75" thickBot="1" x14ac:dyDescent="0.3">
      <c r="A44" s="34" t="s">
        <v>64</v>
      </c>
      <c r="B44" s="10"/>
    </row>
    <row r="45" spans="1:14" x14ac:dyDescent="0.25">
      <c r="A45" s="56"/>
    </row>
    <row r="46" spans="1:14" ht="15.75" x14ac:dyDescent="0.25">
      <c r="A46" s="58" t="s">
        <v>57</v>
      </c>
    </row>
    <row r="47" spans="1:14" x14ac:dyDescent="0.25">
      <c r="A47" s="85" t="s">
        <v>48</v>
      </c>
    </row>
    <row r="48" spans="1:14" x14ac:dyDescent="0.25">
      <c r="A48" s="85" t="s">
        <v>49</v>
      </c>
    </row>
    <row r="49" spans="1:2" x14ac:dyDescent="0.25">
      <c r="A49" s="85" t="s">
        <v>51</v>
      </c>
    </row>
    <row r="50" spans="1:2" x14ac:dyDescent="0.25">
      <c r="A50" s="85" t="s">
        <v>52</v>
      </c>
    </row>
    <row r="51" spans="1:2" x14ac:dyDescent="0.25">
      <c r="A51" s="85" t="s">
        <v>53</v>
      </c>
    </row>
    <row r="52" spans="1:2" x14ac:dyDescent="0.25">
      <c r="A52" s="85" t="s">
        <v>54</v>
      </c>
    </row>
    <row r="53" spans="1:2" x14ac:dyDescent="0.25">
      <c r="A53" s="85" t="s">
        <v>55</v>
      </c>
    </row>
    <row r="54" spans="1:2" x14ac:dyDescent="0.25">
      <c r="A54" s="85" t="s">
        <v>56</v>
      </c>
      <c r="B54" s="27"/>
    </row>
    <row r="55" spans="1:2" x14ac:dyDescent="0.25">
      <c r="A55" s="56"/>
    </row>
  </sheetData>
  <sheetProtection selectLockedCells="1"/>
  <mergeCells count="5">
    <mergeCell ref="B2:F2"/>
    <mergeCell ref="J1:K1"/>
    <mergeCell ref="L1:M1"/>
    <mergeCell ref="A1:A2"/>
    <mergeCell ref="B1:H1"/>
  </mergeCells>
  <printOptions horizontalCentered="1"/>
  <pageMargins left="0.2" right="0.2" top="0.65" bottom="0.75" header="0.3" footer="0.3"/>
  <pageSetup paperSize="5" scale="43" fitToHeight="0" orientation="landscape" r:id="rId1"/>
  <headerFooter>
    <oddHeader>&amp;L&amp;16DEFENSE CHIEF LEARNING OFFICER COUNCIL (D-CLOC)
TRAINING, EDUCATION AND PROFESSIONAL DEVELOPMENT (TE&amp;PD) DATA MANAGEMENT REPORT – FY 2022 (OCTOBER 1, 2021 - SEPTEMBER 30, 2022.  DATA AS OF 9/30/2022</oddHeader>
  </headerFooter>
  <ignoredErrors>
    <ignoredError sqref="K36" formula="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O65"/>
  <sheetViews>
    <sheetView zoomScale="60" zoomScaleNormal="60" zoomScalePageLayoutView="40" workbookViewId="0">
      <pane xSplit="1" ySplit="2" topLeftCell="B3" activePane="bottomRight" state="frozen"/>
      <selection pane="topRight" activeCell="B1" sqref="B1"/>
      <selection pane="bottomLeft" activeCell="A3" sqref="A3"/>
      <selection pane="bottomRight" activeCell="A47" sqref="A47"/>
    </sheetView>
  </sheetViews>
  <sheetFormatPr defaultColWidth="9.140625" defaultRowHeight="15" x14ac:dyDescent="0.25"/>
  <cols>
    <col min="1" max="1" width="103.7109375" style="20" customWidth="1"/>
    <col min="2" max="3" width="25.7109375" style="7" customWidth="1"/>
    <col min="4" max="5" width="25.7109375" style="20" customWidth="1"/>
    <col min="6" max="6" width="25.7109375" style="7" customWidth="1"/>
    <col min="7" max="7" width="25.7109375" style="20" customWidth="1"/>
    <col min="8" max="9" width="23.42578125" style="24" customWidth="1"/>
    <col min="10" max="10" width="23.42578125" style="20" customWidth="1"/>
    <col min="11" max="11" width="23.42578125" style="6" customWidth="1"/>
    <col min="12" max="18" width="23.42578125" style="20" customWidth="1"/>
    <col min="19" max="19" width="23.5703125" style="20" customWidth="1"/>
    <col min="20" max="21" width="24.140625" style="20" customWidth="1"/>
    <col min="22" max="22" width="24.140625" style="26" customWidth="1"/>
    <col min="23" max="26" width="24.140625" style="3" customWidth="1"/>
    <col min="27" max="27" width="24.140625" style="4" customWidth="1"/>
    <col min="28" max="30" width="24.140625" style="26" customWidth="1"/>
    <col min="31" max="31" width="25.5703125" style="26" customWidth="1"/>
    <col min="32" max="32" width="25.5703125" style="5" customWidth="1"/>
    <col min="33" max="36" width="38.5703125" style="6" customWidth="1"/>
    <col min="37" max="37" width="38.5703125" style="20" customWidth="1"/>
    <col min="38" max="39" width="38.5703125" style="8" customWidth="1"/>
    <col min="40" max="431" width="9.140625" style="8"/>
    <col min="432" max="16384" width="9.140625" style="20"/>
  </cols>
  <sheetData>
    <row r="1" spans="1:431" s="2" customFormat="1" ht="69.75" customHeight="1" thickBot="1" x14ac:dyDescent="0.3">
      <c r="A1" s="207" t="s">
        <v>77</v>
      </c>
      <c r="B1" s="335" t="s">
        <v>212</v>
      </c>
      <c r="C1" s="336"/>
      <c r="D1" s="336"/>
      <c r="E1" s="336"/>
      <c r="F1" s="336"/>
      <c r="G1" s="337"/>
      <c r="H1" s="338" t="s">
        <v>133</v>
      </c>
      <c r="I1" s="339"/>
      <c r="J1" s="339"/>
      <c r="K1" s="339"/>
      <c r="L1" s="339"/>
      <c r="M1" s="347"/>
      <c r="N1" s="338" t="s">
        <v>206</v>
      </c>
      <c r="O1" s="339"/>
      <c r="P1" s="339"/>
      <c r="Q1" s="339"/>
      <c r="R1" s="339"/>
      <c r="S1" s="339"/>
      <c r="T1" s="339"/>
      <c r="U1" s="340"/>
      <c r="V1" s="348" t="s">
        <v>63</v>
      </c>
      <c r="W1" s="349"/>
      <c r="X1" s="349"/>
      <c r="Y1" s="349"/>
      <c r="Z1" s="350"/>
      <c r="AA1" s="338" t="s">
        <v>82</v>
      </c>
      <c r="AB1" s="339"/>
      <c r="AC1" s="339"/>
      <c r="AD1" s="339"/>
      <c r="AE1" s="351"/>
      <c r="AF1" s="282" t="s">
        <v>38</v>
      </c>
      <c r="AG1" s="343" t="s">
        <v>81</v>
      </c>
      <c r="AH1" s="344"/>
      <c r="AI1" s="344"/>
      <c r="AJ1" s="344"/>
      <c r="AK1" s="344"/>
      <c r="AL1" s="345"/>
      <c r="AM1" s="346"/>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row>
    <row r="2" spans="1:431" s="48" customFormat="1" ht="120.75" thickBot="1" x14ac:dyDescent="0.3">
      <c r="A2" s="283" t="s">
        <v>28</v>
      </c>
      <c r="B2" s="158" t="s">
        <v>35</v>
      </c>
      <c r="C2" s="159" t="s">
        <v>143</v>
      </c>
      <c r="D2" s="160" t="s">
        <v>46</v>
      </c>
      <c r="E2" s="161" t="s">
        <v>107</v>
      </c>
      <c r="F2" s="162" t="s">
        <v>36</v>
      </c>
      <c r="G2" s="161" t="s">
        <v>37</v>
      </c>
      <c r="H2" s="163" t="s">
        <v>132</v>
      </c>
      <c r="I2" s="164" t="s">
        <v>24</v>
      </c>
      <c r="J2" s="161" t="s">
        <v>74</v>
      </c>
      <c r="K2" s="161" t="s">
        <v>39</v>
      </c>
      <c r="L2" s="161" t="s">
        <v>75</v>
      </c>
      <c r="M2" s="165" t="s">
        <v>131</v>
      </c>
      <c r="N2" s="166" t="s">
        <v>211</v>
      </c>
      <c r="O2" s="161" t="s">
        <v>101</v>
      </c>
      <c r="P2" s="161" t="s">
        <v>135</v>
      </c>
      <c r="Q2" s="161" t="s">
        <v>40</v>
      </c>
      <c r="R2" s="161" t="s">
        <v>68</v>
      </c>
      <c r="S2" s="161" t="s">
        <v>69</v>
      </c>
      <c r="T2" s="161" t="s">
        <v>70</v>
      </c>
      <c r="U2" s="165" t="s">
        <v>146</v>
      </c>
      <c r="V2" s="166" t="s">
        <v>41</v>
      </c>
      <c r="W2" s="161" t="s">
        <v>31</v>
      </c>
      <c r="X2" s="161" t="s">
        <v>71</v>
      </c>
      <c r="Y2" s="161" t="s">
        <v>32</v>
      </c>
      <c r="Z2" s="165" t="s">
        <v>72</v>
      </c>
      <c r="AA2" s="163" t="s">
        <v>33</v>
      </c>
      <c r="AB2" s="161" t="s">
        <v>26</v>
      </c>
      <c r="AC2" s="161" t="s">
        <v>27</v>
      </c>
      <c r="AD2" s="161" t="s">
        <v>34</v>
      </c>
      <c r="AE2" s="167" t="s">
        <v>73</v>
      </c>
      <c r="AF2" s="165" t="s">
        <v>25</v>
      </c>
      <c r="AG2" s="168" t="s">
        <v>92</v>
      </c>
      <c r="AH2" s="168" t="s">
        <v>93</v>
      </c>
      <c r="AI2" s="168" t="s">
        <v>94</v>
      </c>
      <c r="AJ2" s="168" t="s">
        <v>95</v>
      </c>
      <c r="AK2" s="168" t="s">
        <v>23</v>
      </c>
      <c r="AL2" s="169" t="s">
        <v>213</v>
      </c>
      <c r="AM2" s="284" t="s">
        <v>214</v>
      </c>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row>
    <row r="3" spans="1:431" s="14" customFormat="1" x14ac:dyDescent="0.25">
      <c r="A3" s="230" t="s">
        <v>103</v>
      </c>
      <c r="B3" s="251">
        <f>'M&amp;STP SUPERVISOR MGR DATA'!I4</f>
        <v>0</v>
      </c>
      <c r="C3" s="252">
        <f>+'M&amp;STP SUPERVISOR MGR DATA'!L4</f>
        <v>0</v>
      </c>
      <c r="D3" s="231"/>
      <c r="E3" s="255" t="str">
        <f t="shared" ref="E3:E33" si="0">IFERROR(D3/C3,"0.0%")</f>
        <v>0.0%</v>
      </c>
      <c r="F3" s="256">
        <f t="shared" ref="F3:F33" si="1">C3-D3</f>
        <v>0</v>
      </c>
      <c r="G3" s="255" t="str">
        <f t="shared" ref="G3:G33" si="2">IFERROR(F3/C3,"0.0%")</f>
        <v>0.0%</v>
      </c>
      <c r="H3" s="232"/>
      <c r="I3" s="233"/>
      <c r="J3" s="260" t="str">
        <f>IFERROR(I3/H3,"0.0%")</f>
        <v>0.0%</v>
      </c>
      <c r="K3" s="261">
        <f>H3-I3</f>
        <v>0</v>
      </c>
      <c r="L3" s="260" t="str">
        <f t="shared" ref="L3:L33" si="3">IFERROR(K3/H3,"0.0%")</f>
        <v>0.0%</v>
      </c>
      <c r="M3" s="262" t="str">
        <f>IFERROR((C3+I3)/(C3+H3),"0.0%")</f>
        <v>0.0%</v>
      </c>
      <c r="N3" s="263">
        <f>'M&amp;STP SUPERVISOR MGR DATA'!F4-(C3+H3)</f>
        <v>0</v>
      </c>
      <c r="O3" s="234"/>
      <c r="P3" s="260" t="str">
        <f>IFERROR(O3/N3,"0.0%")</f>
        <v>0.0%</v>
      </c>
      <c r="Q3" s="234"/>
      <c r="R3" s="268" t="str">
        <f t="shared" ref="R3:R33" si="4">IFERROR(Q3/N3,"0.0%")</f>
        <v>0.0%</v>
      </c>
      <c r="S3" s="261">
        <f t="shared" ref="S3:S35" si="5">N3-O3-Q3</f>
        <v>0</v>
      </c>
      <c r="T3" s="268" t="str">
        <f t="shared" ref="T3:T33" si="6">IFERROR(S3/N3,"0.0%")</f>
        <v>0.0%</v>
      </c>
      <c r="U3" s="269" t="str">
        <f t="shared" ref="U3:U33" si="7">IFERROR((S3+Q3)/N3,"0.0%")</f>
        <v>0.0%</v>
      </c>
      <c r="V3" s="263">
        <f>'M&amp;STP SUPERVISOR MGR DATA'!G4</f>
        <v>0</v>
      </c>
      <c r="W3" s="234"/>
      <c r="X3" s="268" t="str">
        <f>IFERROR(W3/'M&amp;STP SUPERVISOR MGR DATA'!G4,"0.0%")</f>
        <v>0.0%</v>
      </c>
      <c r="Y3" s="285">
        <f t="shared" ref="Y3:Y33" si="8">V3-W3</f>
        <v>0</v>
      </c>
      <c r="Z3" s="262" t="str">
        <f t="shared" ref="Z3:Z33" si="9">IFERROR(Y3/V3,"0.0%")</f>
        <v>0.0%</v>
      </c>
      <c r="AA3" s="286">
        <f>'M&amp;STP SUPERVISOR MGR DATA'!H4</f>
        <v>0</v>
      </c>
      <c r="AB3" s="234"/>
      <c r="AC3" s="209" t="str">
        <f t="shared" ref="AC3:AC33" si="10">IFERROR(AB3/AA3,"0.0%")</f>
        <v>0.0%</v>
      </c>
      <c r="AD3" s="285">
        <f t="shared" ref="AD3:AD33" si="11">AA3-AB3</f>
        <v>0</v>
      </c>
      <c r="AE3" s="314" t="str">
        <f t="shared" ref="AE3:AE33" si="12">IFERROR(AD3/AA3,"0.0%")</f>
        <v>0.0%</v>
      </c>
      <c r="AF3" s="209" t="str">
        <f>IFERROR((C3+I3+O3+W3+AB3)/B3,"0.0%")</f>
        <v>0.0%</v>
      </c>
      <c r="AG3" s="235"/>
      <c r="AH3" s="236"/>
      <c r="AI3" s="237"/>
      <c r="AJ3" s="237"/>
      <c r="AK3" s="238"/>
      <c r="AL3" s="239"/>
      <c r="AM3" s="240"/>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row>
    <row r="4" spans="1:431" s="14" customFormat="1" ht="24.95" customHeight="1" x14ac:dyDescent="0.25">
      <c r="A4" s="170" t="s">
        <v>104</v>
      </c>
      <c r="B4" s="99">
        <f>'M&amp;STP SUPERVISOR MGR DATA'!I5</f>
        <v>0</v>
      </c>
      <c r="C4" s="100">
        <f>+'M&amp;STP SUPERVISOR MGR DATA'!L5</f>
        <v>0</v>
      </c>
      <c r="D4" s="101"/>
      <c r="E4" s="257" t="str">
        <f t="shared" si="0"/>
        <v>0.0%</v>
      </c>
      <c r="F4" s="102">
        <f t="shared" si="1"/>
        <v>0</v>
      </c>
      <c r="G4" s="257" t="str">
        <f t="shared" si="2"/>
        <v>0.0%</v>
      </c>
      <c r="H4" s="105"/>
      <c r="I4" s="105"/>
      <c r="J4" s="264" t="str">
        <f t="shared" ref="J4:J33" si="13">IFERROR(I4/H4,"0.0%")</f>
        <v>0.0%</v>
      </c>
      <c r="K4" s="103">
        <f t="shared" ref="K4:K33" si="14">H4-I4</f>
        <v>0</v>
      </c>
      <c r="L4" s="264" t="str">
        <f t="shared" si="3"/>
        <v>0.0%</v>
      </c>
      <c r="M4" s="107" t="str">
        <f>IFERROR((C4+I4)/(C4+H4),"0.0%")</f>
        <v>0.0%</v>
      </c>
      <c r="N4" s="108">
        <f>'M&amp;STP SUPERVISOR MGR DATA'!F5-(C4+H4)</f>
        <v>0</v>
      </c>
      <c r="O4" s="109"/>
      <c r="P4" s="264" t="str">
        <f>IFERROR(O4/N4,"0.0%")</f>
        <v>0.0%</v>
      </c>
      <c r="Q4" s="109"/>
      <c r="R4" s="270" t="str">
        <f t="shared" si="4"/>
        <v>0.0%</v>
      </c>
      <c r="S4" s="103">
        <f t="shared" si="5"/>
        <v>0</v>
      </c>
      <c r="T4" s="270" t="str">
        <f t="shared" si="6"/>
        <v>0.0%</v>
      </c>
      <c r="U4" s="110" t="str">
        <f t="shared" si="7"/>
        <v>0.0%</v>
      </c>
      <c r="V4" s="108">
        <f>'M&amp;STP SUPERVISOR MGR DATA'!G5</f>
        <v>0</v>
      </c>
      <c r="W4" s="109"/>
      <c r="X4" s="111" t="str">
        <f>IFERROR(W4/'M&amp;STP SUPERVISOR MGR DATA'!G5,"0.0%")</f>
        <v>0.0%</v>
      </c>
      <c r="Y4" s="112">
        <f t="shared" si="8"/>
        <v>0</v>
      </c>
      <c r="Z4" s="107" t="str">
        <f t="shared" si="9"/>
        <v>0.0%</v>
      </c>
      <c r="AA4" s="113">
        <f>'M&amp;STP SUPERVISOR MGR DATA'!H5</f>
        <v>0</v>
      </c>
      <c r="AB4" s="109"/>
      <c r="AC4" s="175" t="str">
        <f>IFERROR(AB4/AA4,"0.0%")</f>
        <v>0.0%</v>
      </c>
      <c r="AD4" s="112">
        <f t="shared" si="11"/>
        <v>0</v>
      </c>
      <c r="AE4" s="104" t="str">
        <f t="shared" si="12"/>
        <v>0.0%</v>
      </c>
      <c r="AF4" s="175" t="str">
        <f t="shared" ref="AF4:AF33" si="15">IFERROR((C4+I4+O4+W4+AB4)/B4,"0.0%")</f>
        <v>0.0%</v>
      </c>
      <c r="AG4" s="15"/>
      <c r="AH4" s="17"/>
      <c r="AI4" s="18"/>
      <c r="AJ4" s="18"/>
      <c r="AK4" s="41"/>
      <c r="AL4" s="40"/>
      <c r="AM4" s="171"/>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row>
    <row r="5" spans="1:431" s="14" customFormat="1" ht="24.95" customHeight="1" x14ac:dyDescent="0.25">
      <c r="A5" s="170" t="s">
        <v>105</v>
      </c>
      <c r="B5" s="99">
        <f>'M&amp;STP SUPERVISOR MGR DATA'!I6</f>
        <v>0</v>
      </c>
      <c r="C5" s="100">
        <f>+'M&amp;STP SUPERVISOR MGR DATA'!L6</f>
        <v>0</v>
      </c>
      <c r="D5" s="101"/>
      <c r="E5" s="257" t="str">
        <f t="shared" si="0"/>
        <v>0.0%</v>
      </c>
      <c r="F5" s="102">
        <f t="shared" si="1"/>
        <v>0</v>
      </c>
      <c r="G5" s="257" t="str">
        <f t="shared" si="2"/>
        <v>0.0%</v>
      </c>
      <c r="H5" s="105"/>
      <c r="I5" s="106"/>
      <c r="J5" s="264" t="str">
        <f t="shared" si="13"/>
        <v>0.0%</v>
      </c>
      <c r="K5" s="103">
        <f t="shared" si="14"/>
        <v>0</v>
      </c>
      <c r="L5" s="264" t="str">
        <f t="shared" si="3"/>
        <v>0.0%</v>
      </c>
      <c r="M5" s="107" t="str">
        <f>IFERROR((C5+I5)/(C5+H5),"0.0%")</f>
        <v>0.0%</v>
      </c>
      <c r="N5" s="108">
        <f>'M&amp;STP SUPERVISOR MGR DATA'!F6-(C5+H5)</f>
        <v>0</v>
      </c>
      <c r="O5" s="109"/>
      <c r="P5" s="264" t="str">
        <f>IFERROR(O5/N5,"0.0%")</f>
        <v>0.0%</v>
      </c>
      <c r="Q5" s="109"/>
      <c r="R5" s="270" t="str">
        <f t="shared" si="4"/>
        <v>0.0%</v>
      </c>
      <c r="S5" s="103">
        <f t="shared" si="5"/>
        <v>0</v>
      </c>
      <c r="T5" s="270" t="str">
        <f t="shared" si="6"/>
        <v>0.0%</v>
      </c>
      <c r="U5" s="110" t="str">
        <f t="shared" si="7"/>
        <v>0.0%</v>
      </c>
      <c r="V5" s="108">
        <f>'M&amp;STP SUPERVISOR MGR DATA'!G6</f>
        <v>0</v>
      </c>
      <c r="W5" s="109"/>
      <c r="X5" s="111" t="str">
        <f>IFERROR(W5/'M&amp;STP SUPERVISOR MGR DATA'!G6,"0.0%")</f>
        <v>0.0%</v>
      </c>
      <c r="Y5" s="112">
        <f t="shared" si="8"/>
        <v>0</v>
      </c>
      <c r="Z5" s="107" t="str">
        <f t="shared" si="9"/>
        <v>0.0%</v>
      </c>
      <c r="AA5" s="113">
        <f>'M&amp;STP SUPERVISOR MGR DATA'!H6</f>
        <v>0</v>
      </c>
      <c r="AB5" s="109"/>
      <c r="AC5" s="175" t="str">
        <f t="shared" si="10"/>
        <v>0.0%</v>
      </c>
      <c r="AD5" s="112">
        <f t="shared" si="11"/>
        <v>0</v>
      </c>
      <c r="AE5" s="104" t="str">
        <f t="shared" si="12"/>
        <v>0.0%</v>
      </c>
      <c r="AF5" s="175" t="str">
        <f t="shared" si="15"/>
        <v>0.0%</v>
      </c>
      <c r="AG5" s="15"/>
      <c r="AH5" s="17"/>
      <c r="AI5" s="18"/>
      <c r="AJ5" s="18"/>
      <c r="AK5" s="41"/>
      <c r="AL5" s="40"/>
      <c r="AM5" s="171"/>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row>
    <row r="6" spans="1:431" s="14" customFormat="1" ht="24.95" customHeight="1" x14ac:dyDescent="0.25">
      <c r="A6" s="170" t="s">
        <v>102</v>
      </c>
      <c r="B6" s="99">
        <f>'M&amp;STP SUPERVISOR MGR DATA'!I7</f>
        <v>0</v>
      </c>
      <c r="C6" s="100">
        <f>+'M&amp;STP SUPERVISOR MGR DATA'!L7</f>
        <v>0</v>
      </c>
      <c r="D6" s="101"/>
      <c r="E6" s="257" t="str">
        <f t="shared" si="0"/>
        <v>0.0%</v>
      </c>
      <c r="F6" s="102">
        <f t="shared" si="1"/>
        <v>0</v>
      </c>
      <c r="G6" s="257" t="str">
        <f t="shared" si="2"/>
        <v>0.0%</v>
      </c>
      <c r="H6" s="114"/>
      <c r="I6" s="109"/>
      <c r="J6" s="264" t="str">
        <f t="shared" si="13"/>
        <v>0.0%</v>
      </c>
      <c r="K6" s="103">
        <f t="shared" si="14"/>
        <v>0</v>
      </c>
      <c r="L6" s="264" t="str">
        <f t="shared" si="3"/>
        <v>0.0%</v>
      </c>
      <c r="M6" s="107" t="str">
        <f t="shared" ref="M6:M33" si="16">IFERROR((C6+I6)/(C6+H6),"0.0%")</f>
        <v>0.0%</v>
      </c>
      <c r="N6" s="108">
        <f>'M&amp;STP SUPERVISOR MGR DATA'!F7-(C6+H6)</f>
        <v>0</v>
      </c>
      <c r="O6" s="109"/>
      <c r="P6" s="264" t="str">
        <f t="shared" ref="P6:P33" si="17">IFERROR(O6/N6,"0.0%")</f>
        <v>0.0%</v>
      </c>
      <c r="Q6" s="109"/>
      <c r="R6" s="270" t="str">
        <f t="shared" si="4"/>
        <v>0.0%</v>
      </c>
      <c r="S6" s="103">
        <f t="shared" si="5"/>
        <v>0</v>
      </c>
      <c r="T6" s="270" t="str">
        <f t="shared" si="6"/>
        <v>0.0%</v>
      </c>
      <c r="U6" s="110" t="str">
        <f t="shared" si="7"/>
        <v>0.0%</v>
      </c>
      <c r="V6" s="108">
        <f>'M&amp;STP SUPERVISOR MGR DATA'!G7</f>
        <v>0</v>
      </c>
      <c r="W6" s="109"/>
      <c r="X6" s="111" t="str">
        <f>IFERROR(W6/'M&amp;STP SUPERVISOR MGR DATA'!G7,"0.0%")</f>
        <v>0.0%</v>
      </c>
      <c r="Y6" s="112">
        <f t="shared" si="8"/>
        <v>0</v>
      </c>
      <c r="Z6" s="107" t="str">
        <f t="shared" si="9"/>
        <v>0.0%</v>
      </c>
      <c r="AA6" s="113">
        <f>'M&amp;STP SUPERVISOR MGR DATA'!H7</f>
        <v>0</v>
      </c>
      <c r="AB6" s="109"/>
      <c r="AC6" s="175" t="str">
        <f t="shared" si="10"/>
        <v>0.0%</v>
      </c>
      <c r="AD6" s="112">
        <f t="shared" si="11"/>
        <v>0</v>
      </c>
      <c r="AE6" s="104" t="str">
        <f t="shared" si="12"/>
        <v>0.0%</v>
      </c>
      <c r="AF6" s="175" t="str">
        <f t="shared" si="15"/>
        <v>0.0%</v>
      </c>
      <c r="AG6" s="15"/>
      <c r="AH6" s="17"/>
      <c r="AI6" s="18"/>
      <c r="AJ6" s="18"/>
      <c r="AK6" s="44"/>
      <c r="AL6" s="40"/>
      <c r="AM6" s="171"/>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row>
    <row r="7" spans="1:431" s="14" customFormat="1" ht="24.95" customHeight="1" x14ac:dyDescent="0.25">
      <c r="A7" s="172" t="s">
        <v>21</v>
      </c>
      <c r="B7" s="99">
        <f>'M&amp;STP SUPERVISOR MGR DATA'!I8</f>
        <v>0</v>
      </c>
      <c r="C7" s="100">
        <f>+'M&amp;STP SUPERVISOR MGR DATA'!L8</f>
        <v>0</v>
      </c>
      <c r="D7" s="101"/>
      <c r="E7" s="257" t="str">
        <f t="shared" si="0"/>
        <v>0.0%</v>
      </c>
      <c r="F7" s="102">
        <f t="shared" si="1"/>
        <v>0</v>
      </c>
      <c r="G7" s="257" t="str">
        <f t="shared" si="2"/>
        <v>0.0%</v>
      </c>
      <c r="H7" s="114"/>
      <c r="I7" s="109"/>
      <c r="J7" s="264" t="str">
        <f t="shared" si="13"/>
        <v>0.0%</v>
      </c>
      <c r="K7" s="103">
        <f t="shared" si="14"/>
        <v>0</v>
      </c>
      <c r="L7" s="264" t="str">
        <f t="shared" si="3"/>
        <v>0.0%</v>
      </c>
      <c r="M7" s="107" t="str">
        <f t="shared" si="16"/>
        <v>0.0%</v>
      </c>
      <c r="N7" s="108">
        <f>'M&amp;STP SUPERVISOR MGR DATA'!F8-(C7+H7)</f>
        <v>0</v>
      </c>
      <c r="O7" s="109"/>
      <c r="P7" s="264" t="str">
        <f t="shared" si="17"/>
        <v>0.0%</v>
      </c>
      <c r="Q7" s="109"/>
      <c r="R7" s="270" t="str">
        <f t="shared" si="4"/>
        <v>0.0%</v>
      </c>
      <c r="S7" s="103">
        <f t="shared" si="5"/>
        <v>0</v>
      </c>
      <c r="T7" s="270" t="str">
        <f t="shared" si="6"/>
        <v>0.0%</v>
      </c>
      <c r="U7" s="110" t="str">
        <f t="shared" si="7"/>
        <v>0.0%</v>
      </c>
      <c r="V7" s="108">
        <f>'M&amp;STP SUPERVISOR MGR DATA'!G8</f>
        <v>0</v>
      </c>
      <c r="W7" s="109"/>
      <c r="X7" s="111" t="str">
        <f>IFERROR(W7/'M&amp;STP SUPERVISOR MGR DATA'!G8,"0.0%")</f>
        <v>0.0%</v>
      </c>
      <c r="Y7" s="112">
        <f t="shared" si="8"/>
        <v>0</v>
      </c>
      <c r="Z7" s="107" t="str">
        <f t="shared" si="9"/>
        <v>0.0%</v>
      </c>
      <c r="AA7" s="113">
        <f>'M&amp;STP SUPERVISOR MGR DATA'!H8</f>
        <v>0</v>
      </c>
      <c r="AB7" s="109"/>
      <c r="AC7" s="175" t="str">
        <f t="shared" si="10"/>
        <v>0.0%</v>
      </c>
      <c r="AD7" s="112">
        <f t="shared" si="11"/>
        <v>0</v>
      </c>
      <c r="AE7" s="104" t="str">
        <f t="shared" si="12"/>
        <v>0.0%</v>
      </c>
      <c r="AF7" s="175" t="str">
        <f t="shared" si="15"/>
        <v>0.0%</v>
      </c>
      <c r="AG7" s="15"/>
      <c r="AH7" s="17"/>
      <c r="AI7" s="18"/>
      <c r="AJ7" s="18"/>
      <c r="AK7" s="41"/>
      <c r="AL7" s="40"/>
      <c r="AM7" s="171"/>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row>
    <row r="8" spans="1:431" s="14" customFormat="1" ht="24.95" customHeight="1" x14ac:dyDescent="0.25">
      <c r="A8" s="170" t="s">
        <v>1</v>
      </c>
      <c r="B8" s="99">
        <f>'M&amp;STP SUPERVISOR MGR DATA'!I9</f>
        <v>0</v>
      </c>
      <c r="C8" s="100">
        <f>+'M&amp;STP SUPERVISOR MGR DATA'!L9</f>
        <v>0</v>
      </c>
      <c r="D8" s="101"/>
      <c r="E8" s="257" t="str">
        <f t="shared" si="0"/>
        <v>0.0%</v>
      </c>
      <c r="F8" s="102">
        <f t="shared" si="1"/>
        <v>0</v>
      </c>
      <c r="G8" s="257" t="str">
        <f t="shared" si="2"/>
        <v>0.0%</v>
      </c>
      <c r="H8" s="105"/>
      <c r="I8" s="109"/>
      <c r="J8" s="264" t="str">
        <f t="shared" si="13"/>
        <v>0.0%</v>
      </c>
      <c r="K8" s="103">
        <f t="shared" si="14"/>
        <v>0</v>
      </c>
      <c r="L8" s="264" t="str">
        <f t="shared" si="3"/>
        <v>0.0%</v>
      </c>
      <c r="M8" s="107" t="str">
        <f t="shared" si="16"/>
        <v>0.0%</v>
      </c>
      <c r="N8" s="108">
        <f>'M&amp;STP SUPERVISOR MGR DATA'!F9-(C8+H8)</f>
        <v>0</v>
      </c>
      <c r="O8" s="109"/>
      <c r="P8" s="264" t="str">
        <f t="shared" si="17"/>
        <v>0.0%</v>
      </c>
      <c r="Q8" s="109"/>
      <c r="R8" s="270" t="str">
        <f t="shared" si="4"/>
        <v>0.0%</v>
      </c>
      <c r="S8" s="103">
        <f t="shared" si="5"/>
        <v>0</v>
      </c>
      <c r="T8" s="270" t="str">
        <f t="shared" si="6"/>
        <v>0.0%</v>
      </c>
      <c r="U8" s="110" t="str">
        <f t="shared" si="7"/>
        <v>0.0%</v>
      </c>
      <c r="V8" s="108">
        <f>'M&amp;STP SUPERVISOR MGR DATA'!G9</f>
        <v>0</v>
      </c>
      <c r="W8" s="109"/>
      <c r="X8" s="111" t="str">
        <f>IFERROR(W8/'M&amp;STP SUPERVISOR MGR DATA'!G9,"0.0%")</f>
        <v>0.0%</v>
      </c>
      <c r="Y8" s="112">
        <f t="shared" si="8"/>
        <v>0</v>
      </c>
      <c r="Z8" s="107" t="str">
        <f t="shared" si="9"/>
        <v>0.0%</v>
      </c>
      <c r="AA8" s="113">
        <f>'M&amp;STP SUPERVISOR MGR DATA'!H9</f>
        <v>0</v>
      </c>
      <c r="AB8" s="109"/>
      <c r="AC8" s="175" t="str">
        <f t="shared" si="10"/>
        <v>0.0%</v>
      </c>
      <c r="AD8" s="112">
        <f t="shared" si="11"/>
        <v>0</v>
      </c>
      <c r="AE8" s="104" t="str">
        <f t="shared" si="12"/>
        <v>0.0%</v>
      </c>
      <c r="AF8" s="175" t="str">
        <f t="shared" si="15"/>
        <v>0.0%</v>
      </c>
      <c r="AG8" s="15"/>
      <c r="AH8" s="17"/>
      <c r="AI8" s="18"/>
      <c r="AJ8" s="18"/>
      <c r="AK8" s="42"/>
      <c r="AL8" s="40"/>
      <c r="AM8" s="171"/>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row>
    <row r="9" spans="1:431" s="14" customFormat="1" ht="24.95" customHeight="1" x14ac:dyDescent="0.25">
      <c r="A9" s="170" t="s">
        <v>2</v>
      </c>
      <c r="B9" s="99">
        <f>'M&amp;STP SUPERVISOR MGR DATA'!I10</f>
        <v>0</v>
      </c>
      <c r="C9" s="100">
        <f>+'M&amp;STP SUPERVISOR MGR DATA'!L10</f>
        <v>0</v>
      </c>
      <c r="D9" s="101"/>
      <c r="E9" s="257" t="str">
        <f t="shared" si="0"/>
        <v>0.0%</v>
      </c>
      <c r="F9" s="102">
        <f t="shared" si="1"/>
        <v>0</v>
      </c>
      <c r="G9" s="257" t="str">
        <f t="shared" si="2"/>
        <v>0.0%</v>
      </c>
      <c r="H9" s="105"/>
      <c r="I9" s="109"/>
      <c r="J9" s="264" t="str">
        <f t="shared" si="13"/>
        <v>0.0%</v>
      </c>
      <c r="K9" s="103">
        <f t="shared" si="14"/>
        <v>0</v>
      </c>
      <c r="L9" s="264" t="str">
        <f t="shared" si="3"/>
        <v>0.0%</v>
      </c>
      <c r="M9" s="107" t="str">
        <f t="shared" si="16"/>
        <v>0.0%</v>
      </c>
      <c r="N9" s="108">
        <f>'M&amp;STP SUPERVISOR MGR DATA'!F10-(C9+H9)</f>
        <v>0</v>
      </c>
      <c r="O9" s="109"/>
      <c r="P9" s="264" t="str">
        <f t="shared" si="17"/>
        <v>0.0%</v>
      </c>
      <c r="Q9" s="109"/>
      <c r="R9" s="270" t="str">
        <f t="shared" si="4"/>
        <v>0.0%</v>
      </c>
      <c r="S9" s="103">
        <f t="shared" si="5"/>
        <v>0</v>
      </c>
      <c r="T9" s="270" t="str">
        <f t="shared" si="6"/>
        <v>0.0%</v>
      </c>
      <c r="U9" s="110" t="str">
        <f t="shared" si="7"/>
        <v>0.0%</v>
      </c>
      <c r="V9" s="108">
        <f>'M&amp;STP SUPERVISOR MGR DATA'!G10</f>
        <v>0</v>
      </c>
      <c r="W9" s="109"/>
      <c r="X9" s="111" t="str">
        <f>IFERROR(W9/'M&amp;STP SUPERVISOR MGR DATA'!G10,"0.0%")</f>
        <v>0.0%</v>
      </c>
      <c r="Y9" s="112">
        <f t="shared" si="8"/>
        <v>0</v>
      </c>
      <c r="Z9" s="107" t="str">
        <f t="shared" si="9"/>
        <v>0.0%</v>
      </c>
      <c r="AA9" s="113">
        <f>'M&amp;STP SUPERVISOR MGR DATA'!H10</f>
        <v>0</v>
      </c>
      <c r="AB9" s="109"/>
      <c r="AC9" s="175" t="str">
        <f>IFERROR(AB9/AA9,"0.0%")</f>
        <v>0.0%</v>
      </c>
      <c r="AD9" s="112">
        <f t="shared" si="11"/>
        <v>0</v>
      </c>
      <c r="AE9" s="104" t="str">
        <f t="shared" si="12"/>
        <v>0.0%</v>
      </c>
      <c r="AF9" s="175" t="str">
        <f t="shared" si="15"/>
        <v>0.0%</v>
      </c>
      <c r="AG9" s="15"/>
      <c r="AH9" s="17"/>
      <c r="AI9" s="18"/>
      <c r="AJ9" s="18"/>
      <c r="AK9" s="41"/>
      <c r="AL9" s="40"/>
      <c r="AM9" s="171"/>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row>
    <row r="10" spans="1:431" s="14" customFormat="1" ht="24.95" customHeight="1" x14ac:dyDescent="0.25">
      <c r="A10" s="170" t="s">
        <v>3</v>
      </c>
      <c r="B10" s="99">
        <f>'M&amp;STP SUPERVISOR MGR DATA'!I11</f>
        <v>0</v>
      </c>
      <c r="C10" s="100">
        <f>+'M&amp;STP SUPERVISOR MGR DATA'!L11</f>
        <v>0</v>
      </c>
      <c r="D10" s="101"/>
      <c r="E10" s="257" t="str">
        <f t="shared" si="0"/>
        <v>0.0%</v>
      </c>
      <c r="F10" s="102">
        <f t="shared" si="1"/>
        <v>0</v>
      </c>
      <c r="G10" s="257" t="str">
        <f t="shared" si="2"/>
        <v>0.0%</v>
      </c>
      <c r="H10" s="105"/>
      <c r="I10" s="109"/>
      <c r="J10" s="264" t="str">
        <f t="shared" si="13"/>
        <v>0.0%</v>
      </c>
      <c r="K10" s="103">
        <f t="shared" si="14"/>
        <v>0</v>
      </c>
      <c r="L10" s="264" t="str">
        <f t="shared" si="3"/>
        <v>0.0%</v>
      </c>
      <c r="M10" s="107" t="str">
        <f t="shared" si="16"/>
        <v>0.0%</v>
      </c>
      <c r="N10" s="108">
        <f>'M&amp;STP SUPERVISOR MGR DATA'!F11-(C10+H10)</f>
        <v>0</v>
      </c>
      <c r="O10" s="109"/>
      <c r="P10" s="264" t="str">
        <f t="shared" si="17"/>
        <v>0.0%</v>
      </c>
      <c r="Q10" s="109"/>
      <c r="R10" s="270" t="str">
        <f t="shared" si="4"/>
        <v>0.0%</v>
      </c>
      <c r="S10" s="103">
        <f t="shared" si="5"/>
        <v>0</v>
      </c>
      <c r="T10" s="270" t="str">
        <f t="shared" si="6"/>
        <v>0.0%</v>
      </c>
      <c r="U10" s="110" t="str">
        <f t="shared" si="7"/>
        <v>0.0%</v>
      </c>
      <c r="V10" s="108">
        <f>'M&amp;STP SUPERVISOR MGR DATA'!G11</f>
        <v>0</v>
      </c>
      <c r="W10" s="109"/>
      <c r="X10" s="111" t="str">
        <f>IFERROR(W10/'M&amp;STP SUPERVISOR MGR DATA'!G11,"0.0%")</f>
        <v>0.0%</v>
      </c>
      <c r="Y10" s="112">
        <f t="shared" si="8"/>
        <v>0</v>
      </c>
      <c r="Z10" s="107" t="str">
        <f t="shared" si="9"/>
        <v>0.0%</v>
      </c>
      <c r="AA10" s="113">
        <f>'M&amp;STP SUPERVISOR MGR DATA'!H11</f>
        <v>0</v>
      </c>
      <c r="AB10" s="109"/>
      <c r="AC10" s="175" t="str">
        <f t="shared" si="10"/>
        <v>0.0%</v>
      </c>
      <c r="AD10" s="112">
        <f t="shared" si="11"/>
        <v>0</v>
      </c>
      <c r="AE10" s="104" t="str">
        <f t="shared" si="12"/>
        <v>0.0%</v>
      </c>
      <c r="AF10" s="175" t="str">
        <f t="shared" si="15"/>
        <v>0.0%</v>
      </c>
      <c r="AG10" s="15"/>
      <c r="AH10" s="17"/>
      <c r="AI10" s="18"/>
      <c r="AJ10" s="18"/>
      <c r="AK10" s="43"/>
      <c r="AL10" s="40"/>
      <c r="AM10" s="171"/>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row>
    <row r="11" spans="1:431" s="14" customFormat="1" ht="24.95" customHeight="1" x14ac:dyDescent="0.25">
      <c r="A11" s="170" t="s">
        <v>4</v>
      </c>
      <c r="B11" s="99">
        <f>'M&amp;STP SUPERVISOR MGR DATA'!I12</f>
        <v>0</v>
      </c>
      <c r="C11" s="100">
        <f>+'M&amp;STP SUPERVISOR MGR DATA'!L12</f>
        <v>0</v>
      </c>
      <c r="D11" s="101"/>
      <c r="E11" s="257" t="str">
        <f t="shared" si="0"/>
        <v>0.0%</v>
      </c>
      <c r="F11" s="102">
        <f t="shared" si="1"/>
        <v>0</v>
      </c>
      <c r="G11" s="257" t="str">
        <f t="shared" si="2"/>
        <v>0.0%</v>
      </c>
      <c r="H11" s="105"/>
      <c r="I11" s="109"/>
      <c r="J11" s="264" t="str">
        <f t="shared" si="13"/>
        <v>0.0%</v>
      </c>
      <c r="K11" s="103">
        <f t="shared" si="14"/>
        <v>0</v>
      </c>
      <c r="L11" s="264" t="str">
        <f t="shared" si="3"/>
        <v>0.0%</v>
      </c>
      <c r="M11" s="107" t="str">
        <f t="shared" si="16"/>
        <v>0.0%</v>
      </c>
      <c r="N11" s="108">
        <f>'M&amp;STP SUPERVISOR MGR DATA'!F12-(C11+H11)</f>
        <v>0</v>
      </c>
      <c r="O11" s="109"/>
      <c r="P11" s="264" t="str">
        <f t="shared" si="17"/>
        <v>0.0%</v>
      </c>
      <c r="Q11" s="109"/>
      <c r="R11" s="270" t="str">
        <f t="shared" si="4"/>
        <v>0.0%</v>
      </c>
      <c r="S11" s="103">
        <f t="shared" si="5"/>
        <v>0</v>
      </c>
      <c r="T11" s="270" t="str">
        <f t="shared" si="6"/>
        <v>0.0%</v>
      </c>
      <c r="U11" s="110" t="str">
        <f t="shared" si="7"/>
        <v>0.0%</v>
      </c>
      <c r="V11" s="108">
        <f>'M&amp;STP SUPERVISOR MGR DATA'!G12</f>
        <v>0</v>
      </c>
      <c r="W11" s="109"/>
      <c r="X11" s="111" t="str">
        <f>IFERROR(W11/'M&amp;STP SUPERVISOR MGR DATA'!G12,"0.0%")</f>
        <v>0.0%</v>
      </c>
      <c r="Y11" s="112">
        <f t="shared" si="8"/>
        <v>0</v>
      </c>
      <c r="Z11" s="107" t="str">
        <f t="shared" si="9"/>
        <v>0.0%</v>
      </c>
      <c r="AA11" s="113">
        <f>'M&amp;STP SUPERVISOR MGR DATA'!H12</f>
        <v>0</v>
      </c>
      <c r="AB11" s="109"/>
      <c r="AC11" s="175" t="str">
        <f t="shared" si="10"/>
        <v>0.0%</v>
      </c>
      <c r="AD11" s="112">
        <f t="shared" si="11"/>
        <v>0</v>
      </c>
      <c r="AE11" s="104" t="str">
        <f t="shared" si="12"/>
        <v>0.0%</v>
      </c>
      <c r="AF11" s="175" t="str">
        <f t="shared" si="15"/>
        <v>0.0%</v>
      </c>
      <c r="AG11" s="15"/>
      <c r="AH11" s="17"/>
      <c r="AI11" s="18"/>
      <c r="AJ11" s="18"/>
      <c r="AK11" s="44"/>
      <c r="AL11" s="40"/>
      <c r="AM11" s="171"/>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row>
    <row r="12" spans="1:431" s="14" customFormat="1" ht="24.95" customHeight="1" x14ac:dyDescent="0.25">
      <c r="A12" s="170" t="s">
        <v>5</v>
      </c>
      <c r="B12" s="99">
        <f>'M&amp;STP SUPERVISOR MGR DATA'!I13</f>
        <v>0</v>
      </c>
      <c r="C12" s="100">
        <f>+'M&amp;STP SUPERVISOR MGR DATA'!L13</f>
        <v>0</v>
      </c>
      <c r="D12" s="101"/>
      <c r="E12" s="257" t="str">
        <f t="shared" si="0"/>
        <v>0.0%</v>
      </c>
      <c r="F12" s="102">
        <f t="shared" si="1"/>
        <v>0</v>
      </c>
      <c r="G12" s="257" t="str">
        <f t="shared" si="2"/>
        <v>0.0%</v>
      </c>
      <c r="H12" s="105"/>
      <c r="I12" s="109"/>
      <c r="J12" s="264" t="str">
        <f t="shared" si="13"/>
        <v>0.0%</v>
      </c>
      <c r="K12" s="103">
        <f t="shared" si="14"/>
        <v>0</v>
      </c>
      <c r="L12" s="264" t="str">
        <f t="shared" si="3"/>
        <v>0.0%</v>
      </c>
      <c r="M12" s="107" t="str">
        <f t="shared" si="16"/>
        <v>0.0%</v>
      </c>
      <c r="N12" s="108">
        <f>'M&amp;STP SUPERVISOR MGR DATA'!F13-(C12+H12)</f>
        <v>0</v>
      </c>
      <c r="O12" s="109"/>
      <c r="P12" s="264" t="str">
        <f t="shared" si="17"/>
        <v>0.0%</v>
      </c>
      <c r="Q12" s="109"/>
      <c r="R12" s="270" t="str">
        <f t="shared" si="4"/>
        <v>0.0%</v>
      </c>
      <c r="S12" s="103">
        <f t="shared" si="5"/>
        <v>0</v>
      </c>
      <c r="T12" s="270" t="str">
        <f t="shared" si="6"/>
        <v>0.0%</v>
      </c>
      <c r="U12" s="110" t="str">
        <f t="shared" si="7"/>
        <v>0.0%</v>
      </c>
      <c r="V12" s="108">
        <f>'M&amp;STP SUPERVISOR MGR DATA'!G13</f>
        <v>0</v>
      </c>
      <c r="W12" s="109"/>
      <c r="X12" s="111" t="str">
        <f>IFERROR(W12/'M&amp;STP SUPERVISOR MGR DATA'!G13,"0.0%")</f>
        <v>0.0%</v>
      </c>
      <c r="Y12" s="112">
        <f t="shared" si="8"/>
        <v>0</v>
      </c>
      <c r="Z12" s="107" t="str">
        <f t="shared" si="9"/>
        <v>0.0%</v>
      </c>
      <c r="AA12" s="113">
        <f>'M&amp;STP SUPERVISOR MGR DATA'!H13</f>
        <v>0</v>
      </c>
      <c r="AB12" s="109"/>
      <c r="AC12" s="175" t="str">
        <f t="shared" si="10"/>
        <v>0.0%</v>
      </c>
      <c r="AD12" s="112">
        <f t="shared" si="11"/>
        <v>0</v>
      </c>
      <c r="AE12" s="104" t="str">
        <f t="shared" si="12"/>
        <v>0.0%</v>
      </c>
      <c r="AF12" s="175" t="str">
        <f t="shared" si="15"/>
        <v>0.0%</v>
      </c>
      <c r="AG12" s="15"/>
      <c r="AH12" s="17"/>
      <c r="AI12" s="18"/>
      <c r="AJ12" s="18"/>
      <c r="AK12" s="41"/>
      <c r="AL12" s="40"/>
      <c r="AM12" s="171"/>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row>
    <row r="13" spans="1:431" s="14" customFormat="1" ht="24.95" customHeight="1" x14ac:dyDescent="0.25">
      <c r="A13" s="170" t="s">
        <v>66</v>
      </c>
      <c r="B13" s="99">
        <f>'M&amp;STP SUPERVISOR MGR DATA'!I14</f>
        <v>0</v>
      </c>
      <c r="C13" s="100">
        <f>+'M&amp;STP SUPERVISOR MGR DATA'!L14</f>
        <v>0</v>
      </c>
      <c r="D13" s="101"/>
      <c r="E13" s="257" t="str">
        <f t="shared" si="0"/>
        <v>0.0%</v>
      </c>
      <c r="F13" s="102">
        <f t="shared" si="1"/>
        <v>0</v>
      </c>
      <c r="G13" s="257" t="str">
        <f t="shared" si="2"/>
        <v>0.0%</v>
      </c>
      <c r="H13" s="105"/>
      <c r="I13" s="109"/>
      <c r="J13" s="264" t="str">
        <f t="shared" si="13"/>
        <v>0.0%</v>
      </c>
      <c r="K13" s="103">
        <f t="shared" si="14"/>
        <v>0</v>
      </c>
      <c r="L13" s="264" t="str">
        <f t="shared" si="3"/>
        <v>0.0%</v>
      </c>
      <c r="M13" s="107" t="str">
        <f t="shared" si="16"/>
        <v>0.0%</v>
      </c>
      <c r="N13" s="108">
        <f>'M&amp;STP SUPERVISOR MGR DATA'!F14-(C13+H13)</f>
        <v>0</v>
      </c>
      <c r="O13" s="109"/>
      <c r="P13" s="264" t="str">
        <f t="shared" si="17"/>
        <v>0.0%</v>
      </c>
      <c r="Q13" s="109"/>
      <c r="R13" s="270" t="str">
        <f t="shared" si="4"/>
        <v>0.0%</v>
      </c>
      <c r="S13" s="103">
        <f t="shared" si="5"/>
        <v>0</v>
      </c>
      <c r="T13" s="270" t="str">
        <f t="shared" si="6"/>
        <v>0.0%</v>
      </c>
      <c r="U13" s="110" t="str">
        <f t="shared" si="7"/>
        <v>0.0%</v>
      </c>
      <c r="V13" s="108">
        <f>'M&amp;STP SUPERVISOR MGR DATA'!G14</f>
        <v>0</v>
      </c>
      <c r="W13" s="109"/>
      <c r="X13" s="111" t="str">
        <f>IFERROR(W13/'M&amp;STP SUPERVISOR MGR DATA'!G14,"0.0%")</f>
        <v>0.0%</v>
      </c>
      <c r="Y13" s="112">
        <f t="shared" si="8"/>
        <v>0</v>
      </c>
      <c r="Z13" s="107" t="str">
        <f t="shared" si="9"/>
        <v>0.0%</v>
      </c>
      <c r="AA13" s="113">
        <f>'M&amp;STP SUPERVISOR MGR DATA'!H14</f>
        <v>0</v>
      </c>
      <c r="AB13" s="109"/>
      <c r="AC13" s="175" t="str">
        <f t="shared" si="10"/>
        <v>0.0%</v>
      </c>
      <c r="AD13" s="112">
        <f t="shared" si="11"/>
        <v>0</v>
      </c>
      <c r="AE13" s="104" t="str">
        <f t="shared" si="12"/>
        <v>0.0%</v>
      </c>
      <c r="AF13" s="175" t="str">
        <f t="shared" si="15"/>
        <v>0.0%</v>
      </c>
      <c r="AG13" s="15"/>
      <c r="AH13" s="17"/>
      <c r="AI13" s="18"/>
      <c r="AJ13" s="18"/>
      <c r="AK13" s="41"/>
      <c r="AL13" s="40"/>
      <c r="AM13" s="171"/>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row>
    <row r="14" spans="1:431" s="14" customFormat="1" ht="24.95" customHeight="1" x14ac:dyDescent="0.25">
      <c r="A14" s="170" t="s">
        <v>6</v>
      </c>
      <c r="B14" s="99">
        <f>'M&amp;STP SUPERVISOR MGR DATA'!I15</f>
        <v>0</v>
      </c>
      <c r="C14" s="100">
        <f>+'M&amp;STP SUPERVISOR MGR DATA'!L15</f>
        <v>0</v>
      </c>
      <c r="D14" s="101"/>
      <c r="E14" s="257" t="str">
        <f t="shared" si="0"/>
        <v>0.0%</v>
      </c>
      <c r="F14" s="102">
        <f t="shared" si="1"/>
        <v>0</v>
      </c>
      <c r="G14" s="257" t="str">
        <f t="shared" si="2"/>
        <v>0.0%</v>
      </c>
      <c r="H14" s="105"/>
      <c r="I14" s="109"/>
      <c r="J14" s="264" t="str">
        <f t="shared" si="13"/>
        <v>0.0%</v>
      </c>
      <c r="K14" s="103">
        <f t="shared" si="14"/>
        <v>0</v>
      </c>
      <c r="L14" s="264" t="str">
        <f t="shared" si="3"/>
        <v>0.0%</v>
      </c>
      <c r="M14" s="107" t="str">
        <f t="shared" si="16"/>
        <v>0.0%</v>
      </c>
      <c r="N14" s="108">
        <f>'M&amp;STP SUPERVISOR MGR DATA'!F15-(C14+H14)</f>
        <v>0</v>
      </c>
      <c r="O14" s="109"/>
      <c r="P14" s="264" t="str">
        <f t="shared" si="17"/>
        <v>0.0%</v>
      </c>
      <c r="Q14" s="109"/>
      <c r="R14" s="270" t="str">
        <f t="shared" si="4"/>
        <v>0.0%</v>
      </c>
      <c r="S14" s="103">
        <f t="shared" si="5"/>
        <v>0</v>
      </c>
      <c r="T14" s="270" t="str">
        <f t="shared" si="6"/>
        <v>0.0%</v>
      </c>
      <c r="U14" s="110" t="str">
        <f t="shared" si="7"/>
        <v>0.0%</v>
      </c>
      <c r="V14" s="108">
        <f>'M&amp;STP SUPERVISOR MGR DATA'!G15</f>
        <v>0</v>
      </c>
      <c r="W14" s="109"/>
      <c r="X14" s="111" t="str">
        <f>IFERROR(W14/'M&amp;STP SUPERVISOR MGR DATA'!G15,"0.0%")</f>
        <v>0.0%</v>
      </c>
      <c r="Y14" s="112">
        <f t="shared" si="8"/>
        <v>0</v>
      </c>
      <c r="Z14" s="107" t="str">
        <f t="shared" si="9"/>
        <v>0.0%</v>
      </c>
      <c r="AA14" s="113">
        <f>'M&amp;STP SUPERVISOR MGR DATA'!H15</f>
        <v>0</v>
      </c>
      <c r="AB14" s="109"/>
      <c r="AC14" s="175" t="str">
        <f t="shared" si="10"/>
        <v>0.0%</v>
      </c>
      <c r="AD14" s="112">
        <f t="shared" si="11"/>
        <v>0</v>
      </c>
      <c r="AE14" s="104" t="str">
        <f t="shared" si="12"/>
        <v>0.0%</v>
      </c>
      <c r="AF14" s="175" t="str">
        <f t="shared" si="15"/>
        <v>0.0%</v>
      </c>
      <c r="AG14" s="15"/>
      <c r="AH14" s="17"/>
      <c r="AI14" s="18"/>
      <c r="AJ14" s="18"/>
      <c r="AK14" s="41"/>
      <c r="AL14" s="40"/>
      <c r="AM14" s="171"/>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row>
    <row r="15" spans="1:431" s="14" customFormat="1" ht="24.95" customHeight="1" x14ac:dyDescent="0.25">
      <c r="A15" s="170" t="s">
        <v>7</v>
      </c>
      <c r="B15" s="99">
        <f>'M&amp;STP SUPERVISOR MGR DATA'!I16</f>
        <v>0</v>
      </c>
      <c r="C15" s="100">
        <f>+'M&amp;STP SUPERVISOR MGR DATA'!L16</f>
        <v>0</v>
      </c>
      <c r="D15" s="101"/>
      <c r="E15" s="257" t="str">
        <f t="shared" si="0"/>
        <v>0.0%</v>
      </c>
      <c r="F15" s="102">
        <f t="shared" si="1"/>
        <v>0</v>
      </c>
      <c r="G15" s="257" t="str">
        <f t="shared" si="2"/>
        <v>0.0%</v>
      </c>
      <c r="H15" s="105"/>
      <c r="I15" s="109"/>
      <c r="J15" s="264" t="str">
        <f t="shared" si="13"/>
        <v>0.0%</v>
      </c>
      <c r="K15" s="103">
        <f t="shared" si="14"/>
        <v>0</v>
      </c>
      <c r="L15" s="264" t="str">
        <f t="shared" si="3"/>
        <v>0.0%</v>
      </c>
      <c r="M15" s="107" t="str">
        <f t="shared" si="16"/>
        <v>0.0%</v>
      </c>
      <c r="N15" s="108">
        <f>'M&amp;STP SUPERVISOR MGR DATA'!F16-(C15+H15)</f>
        <v>0</v>
      </c>
      <c r="O15" s="109"/>
      <c r="P15" s="264" t="str">
        <f t="shared" si="17"/>
        <v>0.0%</v>
      </c>
      <c r="Q15" s="109"/>
      <c r="R15" s="270" t="str">
        <f t="shared" si="4"/>
        <v>0.0%</v>
      </c>
      <c r="S15" s="103">
        <f t="shared" si="5"/>
        <v>0</v>
      </c>
      <c r="T15" s="270" t="str">
        <f t="shared" si="6"/>
        <v>0.0%</v>
      </c>
      <c r="U15" s="110" t="str">
        <f t="shared" si="7"/>
        <v>0.0%</v>
      </c>
      <c r="V15" s="108">
        <f>'M&amp;STP SUPERVISOR MGR DATA'!G16</f>
        <v>0</v>
      </c>
      <c r="W15" s="109"/>
      <c r="X15" s="111" t="str">
        <f>IFERROR(W15/'M&amp;STP SUPERVISOR MGR DATA'!G16,"0.0%")</f>
        <v>0.0%</v>
      </c>
      <c r="Y15" s="112">
        <f t="shared" si="8"/>
        <v>0</v>
      </c>
      <c r="Z15" s="107" t="str">
        <f t="shared" si="9"/>
        <v>0.0%</v>
      </c>
      <c r="AA15" s="113">
        <f>'M&amp;STP SUPERVISOR MGR DATA'!H16</f>
        <v>0</v>
      </c>
      <c r="AB15" s="109"/>
      <c r="AC15" s="175" t="str">
        <f t="shared" si="10"/>
        <v>0.0%</v>
      </c>
      <c r="AD15" s="112">
        <f t="shared" si="11"/>
        <v>0</v>
      </c>
      <c r="AE15" s="104" t="str">
        <f t="shared" si="12"/>
        <v>0.0%</v>
      </c>
      <c r="AF15" s="175" t="str">
        <f t="shared" si="15"/>
        <v>0.0%</v>
      </c>
      <c r="AG15" s="15"/>
      <c r="AH15" s="17"/>
      <c r="AI15" s="18"/>
      <c r="AJ15" s="18"/>
      <c r="AK15" s="44"/>
      <c r="AL15" s="40"/>
      <c r="AM15" s="171"/>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row>
    <row r="16" spans="1:431" s="14" customFormat="1" ht="24.95" customHeight="1" x14ac:dyDescent="0.25">
      <c r="A16" s="170" t="s">
        <v>79</v>
      </c>
      <c r="B16" s="99">
        <f>'M&amp;STP SUPERVISOR MGR DATA'!I17</f>
        <v>0</v>
      </c>
      <c r="C16" s="100">
        <f>+'M&amp;STP SUPERVISOR MGR DATA'!L17</f>
        <v>0</v>
      </c>
      <c r="D16" s="101"/>
      <c r="E16" s="257" t="str">
        <f t="shared" si="0"/>
        <v>0.0%</v>
      </c>
      <c r="F16" s="102">
        <f t="shared" si="1"/>
        <v>0</v>
      </c>
      <c r="G16" s="257" t="str">
        <f t="shared" si="2"/>
        <v>0.0%</v>
      </c>
      <c r="H16" s="105"/>
      <c r="I16" s="109"/>
      <c r="J16" s="264" t="str">
        <f t="shared" si="13"/>
        <v>0.0%</v>
      </c>
      <c r="K16" s="103">
        <f t="shared" si="14"/>
        <v>0</v>
      </c>
      <c r="L16" s="264" t="str">
        <f t="shared" si="3"/>
        <v>0.0%</v>
      </c>
      <c r="M16" s="107" t="str">
        <f t="shared" si="16"/>
        <v>0.0%</v>
      </c>
      <c r="N16" s="108">
        <f>'M&amp;STP SUPERVISOR MGR DATA'!F17-(C16+H16)</f>
        <v>0</v>
      </c>
      <c r="O16" s="109"/>
      <c r="P16" s="264" t="str">
        <f t="shared" si="17"/>
        <v>0.0%</v>
      </c>
      <c r="Q16" s="109"/>
      <c r="R16" s="270" t="str">
        <f t="shared" si="4"/>
        <v>0.0%</v>
      </c>
      <c r="S16" s="103">
        <f t="shared" si="5"/>
        <v>0</v>
      </c>
      <c r="T16" s="270" t="str">
        <f t="shared" si="6"/>
        <v>0.0%</v>
      </c>
      <c r="U16" s="110" t="str">
        <f t="shared" si="7"/>
        <v>0.0%</v>
      </c>
      <c r="V16" s="108">
        <f>'M&amp;STP SUPERVISOR MGR DATA'!G17</f>
        <v>0</v>
      </c>
      <c r="W16" s="109"/>
      <c r="X16" s="111" t="str">
        <f>IFERROR(W16/'M&amp;STP SUPERVISOR MGR DATA'!G17,"0.0%")</f>
        <v>0.0%</v>
      </c>
      <c r="Y16" s="112">
        <f t="shared" si="8"/>
        <v>0</v>
      </c>
      <c r="Z16" s="107" t="str">
        <f t="shared" si="9"/>
        <v>0.0%</v>
      </c>
      <c r="AA16" s="113">
        <f>'M&amp;STP SUPERVISOR MGR DATA'!H17</f>
        <v>0</v>
      </c>
      <c r="AB16" s="109"/>
      <c r="AC16" s="175" t="str">
        <f t="shared" si="10"/>
        <v>0.0%</v>
      </c>
      <c r="AD16" s="112">
        <f t="shared" si="11"/>
        <v>0</v>
      </c>
      <c r="AE16" s="104" t="str">
        <f t="shared" si="12"/>
        <v>0.0%</v>
      </c>
      <c r="AF16" s="175" t="str">
        <f t="shared" si="15"/>
        <v>0.0%</v>
      </c>
      <c r="AG16" s="15"/>
      <c r="AH16" s="17"/>
      <c r="AI16" s="18"/>
      <c r="AJ16" s="18"/>
      <c r="AK16" s="44"/>
      <c r="AL16" s="40"/>
      <c r="AM16" s="171"/>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row>
    <row r="17" spans="1:431" s="14" customFormat="1" ht="24.95" customHeight="1" x14ac:dyDescent="0.25">
      <c r="A17" s="170" t="s">
        <v>8</v>
      </c>
      <c r="B17" s="99">
        <f>'M&amp;STP SUPERVISOR MGR DATA'!I18</f>
        <v>0</v>
      </c>
      <c r="C17" s="100">
        <f>+'M&amp;STP SUPERVISOR MGR DATA'!L18</f>
        <v>0</v>
      </c>
      <c r="D17" s="101"/>
      <c r="E17" s="257" t="str">
        <f t="shared" si="0"/>
        <v>0.0%</v>
      </c>
      <c r="F17" s="102">
        <f t="shared" si="1"/>
        <v>0</v>
      </c>
      <c r="G17" s="257" t="str">
        <f t="shared" si="2"/>
        <v>0.0%</v>
      </c>
      <c r="H17" s="105"/>
      <c r="I17" s="109"/>
      <c r="J17" s="264" t="str">
        <f t="shared" si="13"/>
        <v>0.0%</v>
      </c>
      <c r="K17" s="103">
        <f t="shared" si="14"/>
        <v>0</v>
      </c>
      <c r="L17" s="264" t="str">
        <f t="shared" si="3"/>
        <v>0.0%</v>
      </c>
      <c r="M17" s="107" t="str">
        <f t="shared" si="16"/>
        <v>0.0%</v>
      </c>
      <c r="N17" s="108">
        <f>'M&amp;STP SUPERVISOR MGR DATA'!F18-(C17+H17)</f>
        <v>0</v>
      </c>
      <c r="O17" s="109"/>
      <c r="P17" s="264" t="str">
        <f t="shared" si="17"/>
        <v>0.0%</v>
      </c>
      <c r="Q17" s="109"/>
      <c r="R17" s="270" t="str">
        <f t="shared" si="4"/>
        <v>0.0%</v>
      </c>
      <c r="S17" s="103">
        <f t="shared" si="5"/>
        <v>0</v>
      </c>
      <c r="T17" s="270" t="str">
        <f t="shared" si="6"/>
        <v>0.0%</v>
      </c>
      <c r="U17" s="110" t="str">
        <f t="shared" si="7"/>
        <v>0.0%</v>
      </c>
      <c r="V17" s="108">
        <f>'M&amp;STP SUPERVISOR MGR DATA'!G18</f>
        <v>0</v>
      </c>
      <c r="W17" s="109"/>
      <c r="X17" s="111" t="str">
        <f>IFERROR(W17/'M&amp;STP SUPERVISOR MGR DATA'!G18,"0.0%")</f>
        <v>0.0%</v>
      </c>
      <c r="Y17" s="112">
        <f t="shared" si="8"/>
        <v>0</v>
      </c>
      <c r="Z17" s="107" t="str">
        <f t="shared" si="9"/>
        <v>0.0%</v>
      </c>
      <c r="AA17" s="113">
        <f>'M&amp;STP SUPERVISOR MGR DATA'!H18</f>
        <v>0</v>
      </c>
      <c r="AB17" s="109"/>
      <c r="AC17" s="175" t="str">
        <f t="shared" si="10"/>
        <v>0.0%</v>
      </c>
      <c r="AD17" s="112">
        <f t="shared" si="11"/>
        <v>0</v>
      </c>
      <c r="AE17" s="104" t="str">
        <f t="shared" si="12"/>
        <v>0.0%</v>
      </c>
      <c r="AF17" s="175" t="str">
        <f t="shared" si="15"/>
        <v>0.0%</v>
      </c>
      <c r="AG17" s="15"/>
      <c r="AH17" s="17"/>
      <c r="AI17" s="18"/>
      <c r="AJ17" s="18"/>
      <c r="AK17" s="41"/>
      <c r="AL17" s="40"/>
      <c r="AM17" s="171"/>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row>
    <row r="18" spans="1:431" s="14" customFormat="1" ht="24.95" customHeight="1" x14ac:dyDescent="0.25">
      <c r="A18" s="170" t="s">
        <v>9</v>
      </c>
      <c r="B18" s="99">
        <f>'M&amp;STP SUPERVISOR MGR DATA'!I19</f>
        <v>0</v>
      </c>
      <c r="C18" s="100">
        <f>+'M&amp;STP SUPERVISOR MGR DATA'!L19</f>
        <v>0</v>
      </c>
      <c r="D18" s="101"/>
      <c r="E18" s="257" t="str">
        <f t="shared" si="0"/>
        <v>0.0%</v>
      </c>
      <c r="F18" s="102">
        <f t="shared" si="1"/>
        <v>0</v>
      </c>
      <c r="G18" s="257" t="str">
        <f t="shared" si="2"/>
        <v>0.0%</v>
      </c>
      <c r="H18" s="105"/>
      <c r="I18" s="109"/>
      <c r="J18" s="264" t="str">
        <f t="shared" si="13"/>
        <v>0.0%</v>
      </c>
      <c r="K18" s="103">
        <f t="shared" si="14"/>
        <v>0</v>
      </c>
      <c r="L18" s="264" t="str">
        <f t="shared" si="3"/>
        <v>0.0%</v>
      </c>
      <c r="M18" s="107" t="str">
        <f t="shared" si="16"/>
        <v>0.0%</v>
      </c>
      <c r="N18" s="108">
        <f>'M&amp;STP SUPERVISOR MGR DATA'!F19-(C18+H18)</f>
        <v>0</v>
      </c>
      <c r="O18" s="109"/>
      <c r="P18" s="264" t="str">
        <f t="shared" si="17"/>
        <v>0.0%</v>
      </c>
      <c r="Q18" s="109"/>
      <c r="R18" s="270" t="str">
        <f t="shared" si="4"/>
        <v>0.0%</v>
      </c>
      <c r="S18" s="103">
        <f t="shared" si="5"/>
        <v>0</v>
      </c>
      <c r="T18" s="270" t="str">
        <f t="shared" si="6"/>
        <v>0.0%</v>
      </c>
      <c r="U18" s="110" t="str">
        <f t="shared" si="7"/>
        <v>0.0%</v>
      </c>
      <c r="V18" s="108">
        <f>'M&amp;STP SUPERVISOR MGR DATA'!G19</f>
        <v>0</v>
      </c>
      <c r="W18" s="109"/>
      <c r="X18" s="111" t="str">
        <f>IFERROR(W18/'M&amp;STP SUPERVISOR MGR DATA'!G19,"0.0%")</f>
        <v>0.0%</v>
      </c>
      <c r="Y18" s="112">
        <f t="shared" si="8"/>
        <v>0</v>
      </c>
      <c r="Z18" s="107" t="str">
        <f t="shared" si="9"/>
        <v>0.0%</v>
      </c>
      <c r="AA18" s="113">
        <f>'M&amp;STP SUPERVISOR MGR DATA'!H19</f>
        <v>0</v>
      </c>
      <c r="AB18" s="109"/>
      <c r="AC18" s="175" t="str">
        <f t="shared" si="10"/>
        <v>0.0%</v>
      </c>
      <c r="AD18" s="112">
        <f t="shared" si="11"/>
        <v>0</v>
      </c>
      <c r="AE18" s="104" t="str">
        <f t="shared" si="12"/>
        <v>0.0%</v>
      </c>
      <c r="AF18" s="175" t="str">
        <f t="shared" si="15"/>
        <v>0.0%</v>
      </c>
      <c r="AG18" s="15"/>
      <c r="AH18" s="17"/>
      <c r="AI18" s="18"/>
      <c r="AJ18" s="18"/>
      <c r="AK18" s="45"/>
      <c r="AL18" s="40"/>
      <c r="AM18" s="171"/>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row>
    <row r="19" spans="1:431" s="14" customFormat="1" ht="24.95" customHeight="1" x14ac:dyDescent="0.25">
      <c r="A19" s="170" t="s">
        <v>10</v>
      </c>
      <c r="B19" s="99">
        <f>'M&amp;STP SUPERVISOR MGR DATA'!I20</f>
        <v>0</v>
      </c>
      <c r="C19" s="100">
        <f>+'M&amp;STP SUPERVISOR MGR DATA'!L20</f>
        <v>0</v>
      </c>
      <c r="D19" s="101"/>
      <c r="E19" s="257" t="str">
        <f t="shared" si="0"/>
        <v>0.0%</v>
      </c>
      <c r="F19" s="102">
        <f t="shared" si="1"/>
        <v>0</v>
      </c>
      <c r="G19" s="257" t="str">
        <f t="shared" si="2"/>
        <v>0.0%</v>
      </c>
      <c r="H19" s="105"/>
      <c r="I19" s="109"/>
      <c r="J19" s="264" t="str">
        <f t="shared" si="13"/>
        <v>0.0%</v>
      </c>
      <c r="K19" s="103">
        <f t="shared" si="14"/>
        <v>0</v>
      </c>
      <c r="L19" s="264" t="str">
        <f t="shared" si="3"/>
        <v>0.0%</v>
      </c>
      <c r="M19" s="107" t="str">
        <f t="shared" si="16"/>
        <v>0.0%</v>
      </c>
      <c r="N19" s="108">
        <f>'M&amp;STP SUPERVISOR MGR DATA'!F20-(C19+H19)</f>
        <v>0</v>
      </c>
      <c r="O19" s="109"/>
      <c r="P19" s="264" t="str">
        <f t="shared" si="17"/>
        <v>0.0%</v>
      </c>
      <c r="Q19" s="109"/>
      <c r="R19" s="270" t="str">
        <f t="shared" si="4"/>
        <v>0.0%</v>
      </c>
      <c r="S19" s="103">
        <f t="shared" si="5"/>
        <v>0</v>
      </c>
      <c r="T19" s="270" t="str">
        <f t="shared" si="6"/>
        <v>0.0%</v>
      </c>
      <c r="U19" s="110" t="str">
        <f t="shared" si="7"/>
        <v>0.0%</v>
      </c>
      <c r="V19" s="108">
        <f>'M&amp;STP SUPERVISOR MGR DATA'!G20</f>
        <v>0</v>
      </c>
      <c r="W19" s="109"/>
      <c r="X19" s="111" t="str">
        <f>IFERROR(W19/'M&amp;STP SUPERVISOR MGR DATA'!G20,"0.0%")</f>
        <v>0.0%</v>
      </c>
      <c r="Y19" s="112">
        <f t="shared" si="8"/>
        <v>0</v>
      </c>
      <c r="Z19" s="107" t="str">
        <f t="shared" si="9"/>
        <v>0.0%</v>
      </c>
      <c r="AA19" s="113">
        <f>'M&amp;STP SUPERVISOR MGR DATA'!H20</f>
        <v>0</v>
      </c>
      <c r="AB19" s="109"/>
      <c r="AC19" s="175" t="str">
        <f t="shared" si="10"/>
        <v>0.0%</v>
      </c>
      <c r="AD19" s="112">
        <f t="shared" si="11"/>
        <v>0</v>
      </c>
      <c r="AE19" s="104" t="str">
        <f t="shared" si="12"/>
        <v>0.0%</v>
      </c>
      <c r="AF19" s="175" t="str">
        <f t="shared" si="15"/>
        <v>0.0%</v>
      </c>
      <c r="AG19" s="15"/>
      <c r="AH19" s="17"/>
      <c r="AI19" s="18"/>
      <c r="AJ19" s="18"/>
      <c r="AK19" s="41"/>
      <c r="AL19" s="40"/>
      <c r="AM19" s="171"/>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row>
    <row r="20" spans="1:431" s="14" customFormat="1" ht="24.95" customHeight="1" x14ac:dyDescent="0.25">
      <c r="A20" s="170" t="s">
        <v>11</v>
      </c>
      <c r="B20" s="99">
        <f>'M&amp;STP SUPERVISOR MGR DATA'!I21</f>
        <v>0</v>
      </c>
      <c r="C20" s="100">
        <f>+'M&amp;STP SUPERVISOR MGR DATA'!L21</f>
        <v>0</v>
      </c>
      <c r="D20" s="101"/>
      <c r="E20" s="257" t="str">
        <f t="shared" si="0"/>
        <v>0.0%</v>
      </c>
      <c r="F20" s="102">
        <f t="shared" si="1"/>
        <v>0</v>
      </c>
      <c r="G20" s="257" t="str">
        <f t="shared" si="2"/>
        <v>0.0%</v>
      </c>
      <c r="H20" s="105"/>
      <c r="I20" s="109"/>
      <c r="J20" s="264" t="str">
        <f t="shared" si="13"/>
        <v>0.0%</v>
      </c>
      <c r="K20" s="103">
        <f t="shared" si="14"/>
        <v>0</v>
      </c>
      <c r="L20" s="264" t="str">
        <f t="shared" si="3"/>
        <v>0.0%</v>
      </c>
      <c r="M20" s="107" t="str">
        <f t="shared" si="16"/>
        <v>0.0%</v>
      </c>
      <c r="N20" s="108">
        <f>'M&amp;STP SUPERVISOR MGR DATA'!F21-(C20+H20)</f>
        <v>0</v>
      </c>
      <c r="O20" s="109"/>
      <c r="P20" s="264" t="str">
        <f t="shared" si="17"/>
        <v>0.0%</v>
      </c>
      <c r="Q20" s="109"/>
      <c r="R20" s="270" t="str">
        <f t="shared" si="4"/>
        <v>0.0%</v>
      </c>
      <c r="S20" s="103">
        <f t="shared" si="5"/>
        <v>0</v>
      </c>
      <c r="T20" s="270" t="str">
        <f t="shared" si="6"/>
        <v>0.0%</v>
      </c>
      <c r="U20" s="110" t="str">
        <f t="shared" si="7"/>
        <v>0.0%</v>
      </c>
      <c r="V20" s="108">
        <f>'M&amp;STP SUPERVISOR MGR DATA'!G21</f>
        <v>0</v>
      </c>
      <c r="W20" s="109"/>
      <c r="X20" s="111" t="str">
        <f>IFERROR(W20/'M&amp;STP SUPERVISOR MGR DATA'!G21,"0.0%")</f>
        <v>0.0%</v>
      </c>
      <c r="Y20" s="112">
        <f t="shared" si="8"/>
        <v>0</v>
      </c>
      <c r="Z20" s="107" t="str">
        <f t="shared" si="9"/>
        <v>0.0%</v>
      </c>
      <c r="AA20" s="113">
        <f>'M&amp;STP SUPERVISOR MGR DATA'!H21</f>
        <v>0</v>
      </c>
      <c r="AB20" s="109"/>
      <c r="AC20" s="175" t="str">
        <f t="shared" si="10"/>
        <v>0.0%</v>
      </c>
      <c r="AD20" s="112">
        <f t="shared" si="11"/>
        <v>0</v>
      </c>
      <c r="AE20" s="104" t="str">
        <f t="shared" si="12"/>
        <v>0.0%</v>
      </c>
      <c r="AF20" s="175" t="str">
        <f t="shared" si="15"/>
        <v>0.0%</v>
      </c>
      <c r="AG20" s="15"/>
      <c r="AH20" s="15"/>
      <c r="AI20" s="15"/>
      <c r="AJ20" s="17"/>
      <c r="AK20" s="44"/>
      <c r="AL20" s="40"/>
      <c r="AM20" s="171"/>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row>
    <row r="21" spans="1:431" s="14" customFormat="1" ht="24.95" customHeight="1" x14ac:dyDescent="0.25">
      <c r="A21" s="170" t="s">
        <v>50</v>
      </c>
      <c r="B21" s="99">
        <f>'M&amp;STP SUPERVISOR MGR DATA'!I22</f>
        <v>0</v>
      </c>
      <c r="C21" s="100">
        <f>+'M&amp;STP SUPERVISOR MGR DATA'!L22</f>
        <v>0</v>
      </c>
      <c r="D21" s="101"/>
      <c r="E21" s="257" t="str">
        <f t="shared" si="0"/>
        <v>0.0%</v>
      </c>
      <c r="F21" s="102">
        <f t="shared" si="1"/>
        <v>0</v>
      </c>
      <c r="G21" s="257" t="str">
        <f t="shared" si="2"/>
        <v>0.0%</v>
      </c>
      <c r="H21" s="105"/>
      <c r="I21" s="109"/>
      <c r="J21" s="264" t="str">
        <f t="shared" si="13"/>
        <v>0.0%</v>
      </c>
      <c r="K21" s="103">
        <f t="shared" si="14"/>
        <v>0</v>
      </c>
      <c r="L21" s="264" t="str">
        <f t="shared" si="3"/>
        <v>0.0%</v>
      </c>
      <c r="M21" s="107" t="str">
        <f t="shared" si="16"/>
        <v>0.0%</v>
      </c>
      <c r="N21" s="108">
        <f>'M&amp;STP SUPERVISOR MGR DATA'!F22-(C21+H21)</f>
        <v>0</v>
      </c>
      <c r="O21" s="109"/>
      <c r="P21" s="264" t="str">
        <f t="shared" si="17"/>
        <v>0.0%</v>
      </c>
      <c r="Q21" s="109"/>
      <c r="R21" s="270" t="str">
        <f t="shared" si="4"/>
        <v>0.0%</v>
      </c>
      <c r="S21" s="103">
        <f t="shared" si="5"/>
        <v>0</v>
      </c>
      <c r="T21" s="270" t="str">
        <f t="shared" si="6"/>
        <v>0.0%</v>
      </c>
      <c r="U21" s="110" t="str">
        <f t="shared" si="7"/>
        <v>0.0%</v>
      </c>
      <c r="V21" s="108">
        <f>'M&amp;STP SUPERVISOR MGR DATA'!G22</f>
        <v>0</v>
      </c>
      <c r="W21" s="109"/>
      <c r="X21" s="111" t="str">
        <f>IFERROR(W21/'M&amp;STP SUPERVISOR MGR DATA'!G22,"0.0%")</f>
        <v>0.0%</v>
      </c>
      <c r="Y21" s="112">
        <f t="shared" si="8"/>
        <v>0</v>
      </c>
      <c r="Z21" s="107" t="str">
        <f t="shared" si="9"/>
        <v>0.0%</v>
      </c>
      <c r="AA21" s="113">
        <f>'M&amp;STP SUPERVISOR MGR DATA'!H22</f>
        <v>0</v>
      </c>
      <c r="AB21" s="109"/>
      <c r="AC21" s="175" t="str">
        <f t="shared" si="10"/>
        <v>0.0%</v>
      </c>
      <c r="AD21" s="112">
        <f t="shared" si="11"/>
        <v>0</v>
      </c>
      <c r="AE21" s="104" t="str">
        <f t="shared" si="12"/>
        <v>0.0%</v>
      </c>
      <c r="AF21" s="175" t="str">
        <f t="shared" si="15"/>
        <v>0.0%</v>
      </c>
      <c r="AG21" s="15"/>
      <c r="AH21" s="17"/>
      <c r="AI21" s="18"/>
      <c r="AJ21" s="18"/>
      <c r="AK21" s="41"/>
      <c r="AL21" s="40"/>
      <c r="AM21" s="171"/>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row>
    <row r="22" spans="1:431" s="14" customFormat="1" ht="24.95" customHeight="1" x14ac:dyDescent="0.25">
      <c r="A22" s="170" t="s">
        <v>12</v>
      </c>
      <c r="B22" s="99">
        <f>'M&amp;STP SUPERVISOR MGR DATA'!I23</f>
        <v>0</v>
      </c>
      <c r="C22" s="100">
        <f>+'M&amp;STP SUPERVISOR MGR DATA'!L23</f>
        <v>0</v>
      </c>
      <c r="D22" s="101"/>
      <c r="E22" s="257" t="str">
        <f t="shared" si="0"/>
        <v>0.0%</v>
      </c>
      <c r="F22" s="102">
        <f t="shared" si="1"/>
        <v>0</v>
      </c>
      <c r="G22" s="257" t="str">
        <f t="shared" si="2"/>
        <v>0.0%</v>
      </c>
      <c r="H22" s="105"/>
      <c r="I22" s="109"/>
      <c r="J22" s="264" t="str">
        <f t="shared" si="13"/>
        <v>0.0%</v>
      </c>
      <c r="K22" s="103">
        <f t="shared" si="14"/>
        <v>0</v>
      </c>
      <c r="L22" s="264" t="str">
        <f t="shared" si="3"/>
        <v>0.0%</v>
      </c>
      <c r="M22" s="107" t="str">
        <f t="shared" si="16"/>
        <v>0.0%</v>
      </c>
      <c r="N22" s="108">
        <f>'M&amp;STP SUPERVISOR MGR DATA'!F23-(C22+H22)</f>
        <v>0</v>
      </c>
      <c r="O22" s="109"/>
      <c r="P22" s="264" t="str">
        <f t="shared" si="17"/>
        <v>0.0%</v>
      </c>
      <c r="Q22" s="109"/>
      <c r="R22" s="270" t="str">
        <f t="shared" si="4"/>
        <v>0.0%</v>
      </c>
      <c r="S22" s="103">
        <f t="shared" si="5"/>
        <v>0</v>
      </c>
      <c r="T22" s="270" t="str">
        <f t="shared" si="6"/>
        <v>0.0%</v>
      </c>
      <c r="U22" s="110" t="str">
        <f t="shared" si="7"/>
        <v>0.0%</v>
      </c>
      <c r="V22" s="108">
        <f>'M&amp;STP SUPERVISOR MGR DATA'!G23</f>
        <v>0</v>
      </c>
      <c r="W22" s="109"/>
      <c r="X22" s="111" t="str">
        <f>IFERROR(W22/'M&amp;STP SUPERVISOR MGR DATA'!G23,"0.0%")</f>
        <v>0.0%</v>
      </c>
      <c r="Y22" s="112">
        <f t="shared" si="8"/>
        <v>0</v>
      </c>
      <c r="Z22" s="107" t="str">
        <f t="shared" si="9"/>
        <v>0.0%</v>
      </c>
      <c r="AA22" s="113">
        <f>'M&amp;STP SUPERVISOR MGR DATA'!H23</f>
        <v>0</v>
      </c>
      <c r="AB22" s="109"/>
      <c r="AC22" s="175" t="str">
        <f t="shared" si="10"/>
        <v>0.0%</v>
      </c>
      <c r="AD22" s="112">
        <f t="shared" si="11"/>
        <v>0</v>
      </c>
      <c r="AE22" s="104" t="str">
        <f t="shared" si="12"/>
        <v>0.0%</v>
      </c>
      <c r="AF22" s="175" t="str">
        <f t="shared" si="15"/>
        <v>0.0%</v>
      </c>
      <c r="AG22" s="18"/>
      <c r="AH22" s="18"/>
      <c r="AI22" s="18"/>
      <c r="AJ22" s="18"/>
      <c r="AK22" s="44"/>
      <c r="AL22" s="40"/>
      <c r="AM22" s="171"/>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row>
    <row r="23" spans="1:431" s="14" customFormat="1" ht="24.95" customHeight="1" x14ac:dyDescent="0.25">
      <c r="A23" s="170" t="s">
        <v>13</v>
      </c>
      <c r="B23" s="99">
        <f>'M&amp;STP SUPERVISOR MGR DATA'!I24</f>
        <v>0</v>
      </c>
      <c r="C23" s="100">
        <f>+'M&amp;STP SUPERVISOR MGR DATA'!L24</f>
        <v>0</v>
      </c>
      <c r="D23" s="101"/>
      <c r="E23" s="257" t="str">
        <f t="shared" si="0"/>
        <v>0.0%</v>
      </c>
      <c r="F23" s="102">
        <f t="shared" si="1"/>
        <v>0</v>
      </c>
      <c r="G23" s="257" t="str">
        <f t="shared" si="2"/>
        <v>0.0%</v>
      </c>
      <c r="H23" s="105"/>
      <c r="I23" s="109"/>
      <c r="J23" s="264" t="str">
        <f t="shared" si="13"/>
        <v>0.0%</v>
      </c>
      <c r="K23" s="103">
        <f t="shared" si="14"/>
        <v>0</v>
      </c>
      <c r="L23" s="264" t="str">
        <f t="shared" si="3"/>
        <v>0.0%</v>
      </c>
      <c r="M23" s="107" t="str">
        <f t="shared" si="16"/>
        <v>0.0%</v>
      </c>
      <c r="N23" s="108">
        <f>'M&amp;STP SUPERVISOR MGR DATA'!F24-(C23+H23)</f>
        <v>0</v>
      </c>
      <c r="O23" s="109"/>
      <c r="P23" s="264" t="str">
        <f t="shared" si="17"/>
        <v>0.0%</v>
      </c>
      <c r="Q23" s="109"/>
      <c r="R23" s="270" t="str">
        <f t="shared" si="4"/>
        <v>0.0%</v>
      </c>
      <c r="S23" s="103">
        <f t="shared" si="5"/>
        <v>0</v>
      </c>
      <c r="T23" s="270" t="str">
        <f t="shared" si="6"/>
        <v>0.0%</v>
      </c>
      <c r="U23" s="110" t="str">
        <f t="shared" si="7"/>
        <v>0.0%</v>
      </c>
      <c r="V23" s="108">
        <f>'M&amp;STP SUPERVISOR MGR DATA'!G24</f>
        <v>0</v>
      </c>
      <c r="W23" s="109"/>
      <c r="X23" s="111" t="str">
        <f>IFERROR(W23/'M&amp;STP SUPERVISOR MGR DATA'!G24,"0.0%")</f>
        <v>0.0%</v>
      </c>
      <c r="Y23" s="112">
        <f t="shared" si="8"/>
        <v>0</v>
      </c>
      <c r="Z23" s="107" t="str">
        <f t="shared" si="9"/>
        <v>0.0%</v>
      </c>
      <c r="AA23" s="113">
        <f>'M&amp;STP SUPERVISOR MGR DATA'!H24</f>
        <v>0</v>
      </c>
      <c r="AB23" s="109"/>
      <c r="AC23" s="175" t="str">
        <f t="shared" si="10"/>
        <v>0.0%</v>
      </c>
      <c r="AD23" s="112">
        <f t="shared" si="11"/>
        <v>0</v>
      </c>
      <c r="AE23" s="104" t="str">
        <f t="shared" si="12"/>
        <v>0.0%</v>
      </c>
      <c r="AF23" s="175" t="str">
        <f t="shared" si="15"/>
        <v>0.0%</v>
      </c>
      <c r="AG23" s="15"/>
      <c r="AH23" s="17"/>
      <c r="AI23" s="18"/>
      <c r="AJ23" s="18"/>
      <c r="AK23" s="44"/>
      <c r="AL23" s="40"/>
      <c r="AM23" s="171"/>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row>
    <row r="24" spans="1:431" s="14" customFormat="1" ht="24.95" customHeight="1" x14ac:dyDescent="0.25">
      <c r="A24" s="170" t="s">
        <v>14</v>
      </c>
      <c r="B24" s="99">
        <f>'M&amp;STP SUPERVISOR MGR DATA'!I25</f>
        <v>0</v>
      </c>
      <c r="C24" s="100">
        <f>+'M&amp;STP SUPERVISOR MGR DATA'!L25</f>
        <v>0</v>
      </c>
      <c r="D24" s="101"/>
      <c r="E24" s="257" t="str">
        <f t="shared" si="0"/>
        <v>0.0%</v>
      </c>
      <c r="F24" s="102">
        <f t="shared" si="1"/>
        <v>0</v>
      </c>
      <c r="G24" s="257" t="str">
        <f t="shared" si="2"/>
        <v>0.0%</v>
      </c>
      <c r="H24" s="105"/>
      <c r="I24" s="109"/>
      <c r="J24" s="264" t="str">
        <f t="shared" si="13"/>
        <v>0.0%</v>
      </c>
      <c r="K24" s="103">
        <f t="shared" si="14"/>
        <v>0</v>
      </c>
      <c r="L24" s="264" t="str">
        <f t="shared" si="3"/>
        <v>0.0%</v>
      </c>
      <c r="M24" s="107" t="str">
        <f t="shared" si="16"/>
        <v>0.0%</v>
      </c>
      <c r="N24" s="108">
        <f>'M&amp;STP SUPERVISOR MGR DATA'!F25-(C24+H24)</f>
        <v>0</v>
      </c>
      <c r="O24" s="109"/>
      <c r="P24" s="264" t="str">
        <f t="shared" si="17"/>
        <v>0.0%</v>
      </c>
      <c r="Q24" s="109"/>
      <c r="R24" s="270" t="str">
        <f t="shared" si="4"/>
        <v>0.0%</v>
      </c>
      <c r="S24" s="103">
        <f t="shared" si="5"/>
        <v>0</v>
      </c>
      <c r="T24" s="270" t="str">
        <f t="shared" si="6"/>
        <v>0.0%</v>
      </c>
      <c r="U24" s="110" t="str">
        <f t="shared" si="7"/>
        <v>0.0%</v>
      </c>
      <c r="V24" s="108">
        <f>'M&amp;STP SUPERVISOR MGR DATA'!G25</f>
        <v>0</v>
      </c>
      <c r="W24" s="109"/>
      <c r="X24" s="111" t="str">
        <f>IFERROR(W24/'M&amp;STP SUPERVISOR MGR DATA'!G25,"0.0%")</f>
        <v>0.0%</v>
      </c>
      <c r="Y24" s="112">
        <f t="shared" si="8"/>
        <v>0</v>
      </c>
      <c r="Z24" s="107" t="str">
        <f t="shared" si="9"/>
        <v>0.0%</v>
      </c>
      <c r="AA24" s="113">
        <f>'M&amp;STP SUPERVISOR MGR DATA'!H25</f>
        <v>0</v>
      </c>
      <c r="AB24" s="109"/>
      <c r="AC24" s="175" t="str">
        <f t="shared" si="10"/>
        <v>0.0%</v>
      </c>
      <c r="AD24" s="112">
        <f t="shared" si="11"/>
        <v>0</v>
      </c>
      <c r="AE24" s="104" t="str">
        <f t="shared" si="12"/>
        <v>0.0%</v>
      </c>
      <c r="AF24" s="175" t="str">
        <f t="shared" si="15"/>
        <v>0.0%</v>
      </c>
      <c r="AG24" s="15"/>
      <c r="AH24" s="17"/>
      <c r="AI24" s="18"/>
      <c r="AJ24" s="18"/>
      <c r="AK24" s="44"/>
      <c r="AL24" s="40"/>
      <c r="AM24" s="171"/>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row>
    <row r="25" spans="1:431" s="14" customFormat="1" ht="24.95" customHeight="1" x14ac:dyDescent="0.25">
      <c r="A25" s="170" t="s">
        <v>15</v>
      </c>
      <c r="B25" s="99">
        <f>'M&amp;STP SUPERVISOR MGR DATA'!I26</f>
        <v>0</v>
      </c>
      <c r="C25" s="100">
        <f>+'M&amp;STP SUPERVISOR MGR DATA'!L26</f>
        <v>0</v>
      </c>
      <c r="D25" s="101"/>
      <c r="E25" s="257" t="str">
        <f t="shared" si="0"/>
        <v>0.0%</v>
      </c>
      <c r="F25" s="102">
        <f t="shared" si="1"/>
        <v>0</v>
      </c>
      <c r="G25" s="257" t="str">
        <f t="shared" si="2"/>
        <v>0.0%</v>
      </c>
      <c r="H25" s="105"/>
      <c r="I25" s="109"/>
      <c r="J25" s="264" t="str">
        <f t="shared" si="13"/>
        <v>0.0%</v>
      </c>
      <c r="K25" s="103">
        <f t="shared" si="14"/>
        <v>0</v>
      </c>
      <c r="L25" s="264" t="str">
        <f t="shared" si="3"/>
        <v>0.0%</v>
      </c>
      <c r="M25" s="107" t="str">
        <f t="shared" si="16"/>
        <v>0.0%</v>
      </c>
      <c r="N25" s="108">
        <f>'M&amp;STP SUPERVISOR MGR DATA'!F26-(C25+H25)</f>
        <v>0</v>
      </c>
      <c r="O25" s="109"/>
      <c r="P25" s="264" t="str">
        <f t="shared" si="17"/>
        <v>0.0%</v>
      </c>
      <c r="Q25" s="109"/>
      <c r="R25" s="270" t="str">
        <f t="shared" si="4"/>
        <v>0.0%</v>
      </c>
      <c r="S25" s="103">
        <f t="shared" si="5"/>
        <v>0</v>
      </c>
      <c r="T25" s="270" t="str">
        <f t="shared" si="6"/>
        <v>0.0%</v>
      </c>
      <c r="U25" s="110" t="str">
        <f t="shared" si="7"/>
        <v>0.0%</v>
      </c>
      <c r="V25" s="108">
        <f>'M&amp;STP SUPERVISOR MGR DATA'!G26</f>
        <v>0</v>
      </c>
      <c r="W25" s="109"/>
      <c r="X25" s="111" t="str">
        <f>IFERROR(W25/'M&amp;STP SUPERVISOR MGR DATA'!G26,"0.0%")</f>
        <v>0.0%</v>
      </c>
      <c r="Y25" s="112">
        <f t="shared" si="8"/>
        <v>0</v>
      </c>
      <c r="Z25" s="107" t="str">
        <f t="shared" si="9"/>
        <v>0.0%</v>
      </c>
      <c r="AA25" s="113">
        <f>'M&amp;STP SUPERVISOR MGR DATA'!H26</f>
        <v>0</v>
      </c>
      <c r="AB25" s="109"/>
      <c r="AC25" s="175" t="str">
        <f t="shared" si="10"/>
        <v>0.0%</v>
      </c>
      <c r="AD25" s="112">
        <f t="shared" si="11"/>
        <v>0</v>
      </c>
      <c r="AE25" s="104" t="str">
        <f t="shared" si="12"/>
        <v>0.0%</v>
      </c>
      <c r="AF25" s="175" t="str">
        <f t="shared" si="15"/>
        <v>0.0%</v>
      </c>
      <c r="AG25" s="15"/>
      <c r="AH25" s="17"/>
      <c r="AI25" s="18"/>
      <c r="AJ25" s="18"/>
      <c r="AK25" s="44"/>
      <c r="AL25" s="40"/>
      <c r="AM25" s="171"/>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row>
    <row r="26" spans="1:431" s="14" customFormat="1" ht="24.95" customHeight="1" x14ac:dyDescent="0.25">
      <c r="A26" s="170" t="s">
        <v>16</v>
      </c>
      <c r="B26" s="99">
        <f>'M&amp;STP SUPERVISOR MGR DATA'!I27</f>
        <v>0</v>
      </c>
      <c r="C26" s="100">
        <f>+'M&amp;STP SUPERVISOR MGR DATA'!L27</f>
        <v>0</v>
      </c>
      <c r="D26" s="101"/>
      <c r="E26" s="257" t="str">
        <f t="shared" si="0"/>
        <v>0.0%</v>
      </c>
      <c r="F26" s="102">
        <f t="shared" si="1"/>
        <v>0</v>
      </c>
      <c r="G26" s="257" t="str">
        <f t="shared" si="2"/>
        <v>0.0%</v>
      </c>
      <c r="H26" s="105"/>
      <c r="I26" s="109"/>
      <c r="J26" s="264" t="str">
        <f t="shared" si="13"/>
        <v>0.0%</v>
      </c>
      <c r="K26" s="103">
        <f t="shared" si="14"/>
        <v>0</v>
      </c>
      <c r="L26" s="264" t="str">
        <f t="shared" si="3"/>
        <v>0.0%</v>
      </c>
      <c r="M26" s="107" t="str">
        <f t="shared" si="16"/>
        <v>0.0%</v>
      </c>
      <c r="N26" s="108">
        <f>'M&amp;STP SUPERVISOR MGR DATA'!F27-(C26+H26)</f>
        <v>0</v>
      </c>
      <c r="O26" s="109"/>
      <c r="P26" s="264" t="str">
        <f t="shared" si="17"/>
        <v>0.0%</v>
      </c>
      <c r="Q26" s="109"/>
      <c r="R26" s="270" t="str">
        <f t="shared" si="4"/>
        <v>0.0%</v>
      </c>
      <c r="S26" s="103">
        <f t="shared" si="5"/>
        <v>0</v>
      </c>
      <c r="T26" s="270" t="str">
        <f t="shared" si="6"/>
        <v>0.0%</v>
      </c>
      <c r="U26" s="110" t="str">
        <f t="shared" si="7"/>
        <v>0.0%</v>
      </c>
      <c r="V26" s="108">
        <f>'M&amp;STP SUPERVISOR MGR DATA'!G27</f>
        <v>0</v>
      </c>
      <c r="W26" s="109"/>
      <c r="X26" s="111" t="str">
        <f>IFERROR(W26/'M&amp;STP SUPERVISOR MGR DATA'!G27,"0.0%")</f>
        <v>0.0%</v>
      </c>
      <c r="Y26" s="112">
        <f t="shared" si="8"/>
        <v>0</v>
      </c>
      <c r="Z26" s="107" t="str">
        <f t="shared" si="9"/>
        <v>0.0%</v>
      </c>
      <c r="AA26" s="113">
        <f>'M&amp;STP SUPERVISOR MGR DATA'!H27</f>
        <v>0</v>
      </c>
      <c r="AB26" s="109"/>
      <c r="AC26" s="175" t="str">
        <f t="shared" si="10"/>
        <v>0.0%</v>
      </c>
      <c r="AD26" s="112">
        <f t="shared" si="11"/>
        <v>0</v>
      </c>
      <c r="AE26" s="104" t="str">
        <f t="shared" si="12"/>
        <v>0.0%</v>
      </c>
      <c r="AF26" s="175" t="str">
        <f t="shared" si="15"/>
        <v>0.0%</v>
      </c>
      <c r="AG26" s="15"/>
      <c r="AH26" s="17"/>
      <c r="AI26" s="18"/>
      <c r="AJ26" s="18"/>
      <c r="AK26" s="44"/>
      <c r="AL26" s="40"/>
      <c r="AM26" s="171"/>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row>
    <row r="27" spans="1:431" s="14" customFormat="1" ht="24.95" customHeight="1" x14ac:dyDescent="0.25">
      <c r="A27" s="173" t="s">
        <v>59</v>
      </c>
      <c r="B27" s="99">
        <f>'M&amp;STP SUPERVISOR MGR DATA'!I28</f>
        <v>0</v>
      </c>
      <c r="C27" s="100">
        <f>+'M&amp;STP SUPERVISOR MGR DATA'!L28</f>
        <v>0</v>
      </c>
      <c r="D27" s="101"/>
      <c r="E27" s="257" t="str">
        <f t="shared" si="0"/>
        <v>0.0%</v>
      </c>
      <c r="F27" s="102">
        <f t="shared" si="1"/>
        <v>0</v>
      </c>
      <c r="G27" s="257" t="str">
        <f t="shared" si="2"/>
        <v>0.0%</v>
      </c>
      <c r="H27" s="105"/>
      <c r="I27" s="109"/>
      <c r="J27" s="264" t="str">
        <f t="shared" si="13"/>
        <v>0.0%</v>
      </c>
      <c r="K27" s="103">
        <f t="shared" si="14"/>
        <v>0</v>
      </c>
      <c r="L27" s="264" t="str">
        <f t="shared" si="3"/>
        <v>0.0%</v>
      </c>
      <c r="M27" s="107" t="str">
        <f t="shared" si="16"/>
        <v>0.0%</v>
      </c>
      <c r="N27" s="108">
        <f>'M&amp;STP SUPERVISOR MGR DATA'!F28-(C27+H27)</f>
        <v>0</v>
      </c>
      <c r="O27" s="109"/>
      <c r="P27" s="264" t="str">
        <f t="shared" si="17"/>
        <v>0.0%</v>
      </c>
      <c r="Q27" s="109"/>
      <c r="R27" s="270" t="str">
        <f t="shared" si="4"/>
        <v>0.0%</v>
      </c>
      <c r="S27" s="103">
        <f t="shared" si="5"/>
        <v>0</v>
      </c>
      <c r="T27" s="270" t="str">
        <f t="shared" si="6"/>
        <v>0.0%</v>
      </c>
      <c r="U27" s="110" t="str">
        <f t="shared" si="7"/>
        <v>0.0%</v>
      </c>
      <c r="V27" s="108">
        <f>'M&amp;STP SUPERVISOR MGR DATA'!G28</f>
        <v>0</v>
      </c>
      <c r="W27" s="109"/>
      <c r="X27" s="111" t="str">
        <f>IFERROR(W27/'M&amp;STP SUPERVISOR MGR DATA'!G28,"0.0%")</f>
        <v>0.0%</v>
      </c>
      <c r="Y27" s="112">
        <f t="shared" si="8"/>
        <v>0</v>
      </c>
      <c r="Z27" s="107" t="str">
        <f t="shared" si="9"/>
        <v>0.0%</v>
      </c>
      <c r="AA27" s="113">
        <f>'M&amp;STP SUPERVISOR MGR DATA'!H28</f>
        <v>0</v>
      </c>
      <c r="AB27" s="109"/>
      <c r="AC27" s="175" t="str">
        <f t="shared" si="10"/>
        <v>0.0%</v>
      </c>
      <c r="AD27" s="112">
        <f t="shared" si="11"/>
        <v>0</v>
      </c>
      <c r="AE27" s="104" t="str">
        <f t="shared" si="12"/>
        <v>0.0%</v>
      </c>
      <c r="AF27" s="175" t="str">
        <f t="shared" si="15"/>
        <v>0.0%</v>
      </c>
      <c r="AG27" s="15"/>
      <c r="AH27" s="17"/>
      <c r="AI27" s="18"/>
      <c r="AJ27" s="18"/>
      <c r="AK27" s="44"/>
      <c r="AL27" s="40"/>
      <c r="AM27" s="171"/>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row>
    <row r="28" spans="1:431" s="14" customFormat="1" ht="24.95" customHeight="1" x14ac:dyDescent="0.25">
      <c r="A28" s="170" t="s">
        <v>17</v>
      </c>
      <c r="B28" s="99">
        <f>'M&amp;STP SUPERVISOR MGR DATA'!I29</f>
        <v>0</v>
      </c>
      <c r="C28" s="100">
        <f>+'M&amp;STP SUPERVISOR MGR DATA'!L29</f>
        <v>0</v>
      </c>
      <c r="D28" s="101"/>
      <c r="E28" s="257" t="str">
        <f t="shared" si="0"/>
        <v>0.0%</v>
      </c>
      <c r="F28" s="102">
        <f t="shared" si="1"/>
        <v>0</v>
      </c>
      <c r="G28" s="257" t="str">
        <f t="shared" si="2"/>
        <v>0.0%</v>
      </c>
      <c r="H28" s="105"/>
      <c r="I28" s="109"/>
      <c r="J28" s="264" t="str">
        <f t="shared" si="13"/>
        <v>0.0%</v>
      </c>
      <c r="K28" s="103">
        <f t="shared" si="14"/>
        <v>0</v>
      </c>
      <c r="L28" s="264" t="str">
        <f t="shared" si="3"/>
        <v>0.0%</v>
      </c>
      <c r="M28" s="107" t="str">
        <f t="shared" si="16"/>
        <v>0.0%</v>
      </c>
      <c r="N28" s="108">
        <f>'M&amp;STP SUPERVISOR MGR DATA'!F29-(C28+H28)</f>
        <v>0</v>
      </c>
      <c r="O28" s="109"/>
      <c r="P28" s="264" t="str">
        <f t="shared" si="17"/>
        <v>0.0%</v>
      </c>
      <c r="Q28" s="109"/>
      <c r="R28" s="270" t="str">
        <f t="shared" si="4"/>
        <v>0.0%</v>
      </c>
      <c r="S28" s="103">
        <f t="shared" si="5"/>
        <v>0</v>
      </c>
      <c r="T28" s="270" t="str">
        <f t="shared" si="6"/>
        <v>0.0%</v>
      </c>
      <c r="U28" s="110" t="str">
        <f t="shared" si="7"/>
        <v>0.0%</v>
      </c>
      <c r="V28" s="108">
        <f>'M&amp;STP SUPERVISOR MGR DATA'!G29</f>
        <v>0</v>
      </c>
      <c r="W28" s="109"/>
      <c r="X28" s="111" t="str">
        <f>IFERROR(W28/'M&amp;STP SUPERVISOR MGR DATA'!G29,"0.0%")</f>
        <v>0.0%</v>
      </c>
      <c r="Y28" s="112">
        <f t="shared" si="8"/>
        <v>0</v>
      </c>
      <c r="Z28" s="107" t="str">
        <f t="shared" si="9"/>
        <v>0.0%</v>
      </c>
      <c r="AA28" s="113">
        <f>'M&amp;STP SUPERVISOR MGR DATA'!H29</f>
        <v>0</v>
      </c>
      <c r="AB28" s="109"/>
      <c r="AC28" s="175" t="str">
        <f t="shared" si="10"/>
        <v>0.0%</v>
      </c>
      <c r="AD28" s="112">
        <f t="shared" si="11"/>
        <v>0</v>
      </c>
      <c r="AE28" s="104" t="str">
        <f t="shared" si="12"/>
        <v>0.0%</v>
      </c>
      <c r="AF28" s="175" t="str">
        <f t="shared" si="15"/>
        <v>0.0%</v>
      </c>
      <c r="AG28" s="15"/>
      <c r="AH28" s="17"/>
      <c r="AI28" s="18"/>
      <c r="AJ28" s="18"/>
      <c r="AK28" s="44"/>
      <c r="AL28" s="40"/>
      <c r="AM28" s="171"/>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row>
    <row r="29" spans="1:431" s="14" customFormat="1" ht="24.95" customHeight="1" x14ac:dyDescent="0.25">
      <c r="A29" s="170" t="s">
        <v>58</v>
      </c>
      <c r="B29" s="99">
        <f>'M&amp;STP SUPERVISOR MGR DATA'!I30</f>
        <v>0</v>
      </c>
      <c r="C29" s="100">
        <f>+'M&amp;STP SUPERVISOR MGR DATA'!L30</f>
        <v>0</v>
      </c>
      <c r="D29" s="101"/>
      <c r="E29" s="257" t="str">
        <f t="shared" si="0"/>
        <v>0.0%</v>
      </c>
      <c r="F29" s="102">
        <f t="shared" si="1"/>
        <v>0</v>
      </c>
      <c r="G29" s="257" t="str">
        <f t="shared" si="2"/>
        <v>0.0%</v>
      </c>
      <c r="H29" s="105"/>
      <c r="I29" s="109"/>
      <c r="J29" s="264" t="str">
        <f t="shared" si="13"/>
        <v>0.0%</v>
      </c>
      <c r="K29" s="103">
        <f t="shared" si="14"/>
        <v>0</v>
      </c>
      <c r="L29" s="264" t="str">
        <f t="shared" si="3"/>
        <v>0.0%</v>
      </c>
      <c r="M29" s="107" t="str">
        <f t="shared" si="16"/>
        <v>0.0%</v>
      </c>
      <c r="N29" s="108">
        <f>'M&amp;STP SUPERVISOR MGR DATA'!F30-(C29+H29)</f>
        <v>0</v>
      </c>
      <c r="O29" s="109"/>
      <c r="P29" s="264" t="str">
        <f t="shared" si="17"/>
        <v>0.0%</v>
      </c>
      <c r="Q29" s="109"/>
      <c r="R29" s="270" t="str">
        <f t="shared" si="4"/>
        <v>0.0%</v>
      </c>
      <c r="S29" s="103">
        <f t="shared" si="5"/>
        <v>0</v>
      </c>
      <c r="T29" s="270" t="str">
        <f t="shared" si="6"/>
        <v>0.0%</v>
      </c>
      <c r="U29" s="110" t="str">
        <f t="shared" si="7"/>
        <v>0.0%</v>
      </c>
      <c r="V29" s="108">
        <f>'M&amp;STP SUPERVISOR MGR DATA'!G30</f>
        <v>0</v>
      </c>
      <c r="W29" s="109"/>
      <c r="X29" s="111" t="str">
        <f>IFERROR(W29/'M&amp;STP SUPERVISOR MGR DATA'!G30,"0.0%")</f>
        <v>0.0%</v>
      </c>
      <c r="Y29" s="112">
        <f t="shared" si="8"/>
        <v>0</v>
      </c>
      <c r="Z29" s="107" t="str">
        <f t="shared" si="9"/>
        <v>0.0%</v>
      </c>
      <c r="AA29" s="113">
        <f>'M&amp;STP SUPERVISOR MGR DATA'!H30</f>
        <v>0</v>
      </c>
      <c r="AB29" s="109"/>
      <c r="AC29" s="175" t="str">
        <f t="shared" si="10"/>
        <v>0.0%</v>
      </c>
      <c r="AD29" s="112">
        <f t="shared" si="11"/>
        <v>0</v>
      </c>
      <c r="AE29" s="104" t="str">
        <f t="shared" si="12"/>
        <v>0.0%</v>
      </c>
      <c r="AF29" s="175" t="str">
        <f t="shared" si="15"/>
        <v>0.0%</v>
      </c>
      <c r="AG29" s="15"/>
      <c r="AH29" s="17"/>
      <c r="AI29" s="18"/>
      <c r="AJ29" s="18"/>
      <c r="AK29" s="44"/>
      <c r="AL29" s="40"/>
      <c r="AM29" s="171"/>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row>
    <row r="30" spans="1:431" s="14" customFormat="1" ht="24.95" customHeight="1" x14ac:dyDescent="0.25">
      <c r="A30" s="170" t="s">
        <v>18</v>
      </c>
      <c r="B30" s="99">
        <f>'M&amp;STP SUPERVISOR MGR DATA'!I31</f>
        <v>0</v>
      </c>
      <c r="C30" s="100">
        <f>+'M&amp;STP SUPERVISOR MGR DATA'!L31</f>
        <v>0</v>
      </c>
      <c r="D30" s="101"/>
      <c r="E30" s="257" t="str">
        <f>IFERROR(D30/C30,"0.0%")</f>
        <v>0.0%</v>
      </c>
      <c r="F30" s="102">
        <f t="shared" si="1"/>
        <v>0</v>
      </c>
      <c r="G30" s="257" t="str">
        <f t="shared" si="2"/>
        <v>0.0%</v>
      </c>
      <c r="H30" s="105"/>
      <c r="I30" s="109"/>
      <c r="J30" s="264" t="str">
        <f t="shared" si="13"/>
        <v>0.0%</v>
      </c>
      <c r="K30" s="103">
        <f t="shared" si="14"/>
        <v>0</v>
      </c>
      <c r="L30" s="264" t="str">
        <f t="shared" si="3"/>
        <v>0.0%</v>
      </c>
      <c r="M30" s="107" t="str">
        <f t="shared" si="16"/>
        <v>0.0%</v>
      </c>
      <c r="N30" s="108">
        <f>'M&amp;STP SUPERVISOR MGR DATA'!F31-(C30+H30)</f>
        <v>0</v>
      </c>
      <c r="O30" s="109"/>
      <c r="P30" s="264" t="str">
        <f t="shared" si="17"/>
        <v>0.0%</v>
      </c>
      <c r="Q30" s="109"/>
      <c r="R30" s="270" t="str">
        <f t="shared" si="4"/>
        <v>0.0%</v>
      </c>
      <c r="S30" s="103">
        <f t="shared" si="5"/>
        <v>0</v>
      </c>
      <c r="T30" s="270" t="str">
        <f t="shared" si="6"/>
        <v>0.0%</v>
      </c>
      <c r="U30" s="110" t="str">
        <f t="shared" si="7"/>
        <v>0.0%</v>
      </c>
      <c r="V30" s="108">
        <f>'M&amp;STP SUPERVISOR MGR DATA'!G31</f>
        <v>0</v>
      </c>
      <c r="W30" s="109"/>
      <c r="X30" s="111" t="str">
        <f>IFERROR(W30/'M&amp;STP SUPERVISOR MGR DATA'!G31,"0.0%")</f>
        <v>0.0%</v>
      </c>
      <c r="Y30" s="112">
        <f t="shared" si="8"/>
        <v>0</v>
      </c>
      <c r="Z30" s="107" t="str">
        <f t="shared" si="9"/>
        <v>0.0%</v>
      </c>
      <c r="AA30" s="113">
        <f>'M&amp;STP SUPERVISOR MGR DATA'!H31</f>
        <v>0</v>
      </c>
      <c r="AB30" s="109"/>
      <c r="AC30" s="175" t="str">
        <f t="shared" si="10"/>
        <v>0.0%</v>
      </c>
      <c r="AD30" s="112">
        <f t="shared" si="11"/>
        <v>0</v>
      </c>
      <c r="AE30" s="104" t="str">
        <f t="shared" si="12"/>
        <v>0.0%</v>
      </c>
      <c r="AF30" s="175" t="str">
        <f t="shared" si="15"/>
        <v>0.0%</v>
      </c>
      <c r="AG30" s="15"/>
      <c r="AH30" s="17"/>
      <c r="AI30" s="18"/>
      <c r="AJ30" s="18"/>
      <c r="AK30" s="41"/>
      <c r="AL30" s="40"/>
      <c r="AM30" s="171"/>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row>
    <row r="31" spans="1:431" s="14" customFormat="1" ht="24.95" customHeight="1" x14ac:dyDescent="0.25">
      <c r="A31" s="170" t="s">
        <v>19</v>
      </c>
      <c r="B31" s="99">
        <f>'M&amp;STP SUPERVISOR MGR DATA'!I32</f>
        <v>0</v>
      </c>
      <c r="C31" s="100">
        <f>+'M&amp;STP SUPERVISOR MGR DATA'!L32</f>
        <v>0</v>
      </c>
      <c r="D31" s="101"/>
      <c r="E31" s="257" t="str">
        <f t="shared" si="0"/>
        <v>0.0%</v>
      </c>
      <c r="F31" s="102">
        <f t="shared" si="1"/>
        <v>0</v>
      </c>
      <c r="G31" s="257" t="str">
        <f t="shared" si="2"/>
        <v>0.0%</v>
      </c>
      <c r="H31" s="105"/>
      <c r="I31" s="109"/>
      <c r="J31" s="264" t="str">
        <f t="shared" si="13"/>
        <v>0.0%</v>
      </c>
      <c r="K31" s="103">
        <f t="shared" si="14"/>
        <v>0</v>
      </c>
      <c r="L31" s="264" t="str">
        <f t="shared" si="3"/>
        <v>0.0%</v>
      </c>
      <c r="M31" s="107" t="str">
        <f t="shared" si="16"/>
        <v>0.0%</v>
      </c>
      <c r="N31" s="108">
        <f>'M&amp;STP SUPERVISOR MGR DATA'!F32-(C31+H31)</f>
        <v>0</v>
      </c>
      <c r="O31" s="109"/>
      <c r="P31" s="264" t="str">
        <f t="shared" si="17"/>
        <v>0.0%</v>
      </c>
      <c r="Q31" s="109"/>
      <c r="R31" s="270" t="str">
        <f t="shared" si="4"/>
        <v>0.0%</v>
      </c>
      <c r="S31" s="103">
        <f t="shared" si="5"/>
        <v>0</v>
      </c>
      <c r="T31" s="270" t="str">
        <f t="shared" si="6"/>
        <v>0.0%</v>
      </c>
      <c r="U31" s="110" t="str">
        <f t="shared" si="7"/>
        <v>0.0%</v>
      </c>
      <c r="V31" s="108">
        <f>'M&amp;STP SUPERVISOR MGR DATA'!G32</f>
        <v>0</v>
      </c>
      <c r="W31" s="109"/>
      <c r="X31" s="111" t="str">
        <f>IFERROR(W31/'M&amp;STP SUPERVISOR MGR DATA'!G32,"0.0%")</f>
        <v>0.0%</v>
      </c>
      <c r="Y31" s="112">
        <f t="shared" si="8"/>
        <v>0</v>
      </c>
      <c r="Z31" s="107" t="str">
        <f t="shared" si="9"/>
        <v>0.0%</v>
      </c>
      <c r="AA31" s="113">
        <f>'M&amp;STP SUPERVISOR MGR DATA'!H32</f>
        <v>0</v>
      </c>
      <c r="AB31" s="109"/>
      <c r="AC31" s="175" t="str">
        <f t="shared" si="10"/>
        <v>0.0%</v>
      </c>
      <c r="AD31" s="112">
        <f t="shared" si="11"/>
        <v>0</v>
      </c>
      <c r="AE31" s="104" t="str">
        <f t="shared" si="12"/>
        <v>0.0%</v>
      </c>
      <c r="AF31" s="175" t="str">
        <f t="shared" si="15"/>
        <v>0.0%</v>
      </c>
      <c r="AG31" s="15"/>
      <c r="AH31" s="17"/>
      <c r="AI31" s="18"/>
      <c r="AJ31" s="18"/>
      <c r="AK31" s="44"/>
      <c r="AL31" s="40"/>
      <c r="AM31" s="171"/>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row>
    <row r="32" spans="1:431" s="14" customFormat="1" ht="24.95" customHeight="1" x14ac:dyDescent="0.25">
      <c r="A32" s="170" t="s">
        <v>20</v>
      </c>
      <c r="B32" s="99">
        <f>'M&amp;STP SUPERVISOR MGR DATA'!I33</f>
        <v>0</v>
      </c>
      <c r="C32" s="100">
        <f>+'M&amp;STP SUPERVISOR MGR DATA'!L33</f>
        <v>0</v>
      </c>
      <c r="D32" s="101"/>
      <c r="E32" s="257" t="str">
        <f t="shared" si="0"/>
        <v>0.0%</v>
      </c>
      <c r="F32" s="102">
        <f t="shared" si="1"/>
        <v>0</v>
      </c>
      <c r="G32" s="257" t="str">
        <f t="shared" si="2"/>
        <v>0.0%</v>
      </c>
      <c r="H32" s="105"/>
      <c r="I32" s="109"/>
      <c r="J32" s="264" t="str">
        <f t="shared" si="13"/>
        <v>0.0%</v>
      </c>
      <c r="K32" s="103">
        <f t="shared" si="14"/>
        <v>0</v>
      </c>
      <c r="L32" s="264" t="str">
        <f t="shared" si="3"/>
        <v>0.0%</v>
      </c>
      <c r="M32" s="107" t="str">
        <f t="shared" si="16"/>
        <v>0.0%</v>
      </c>
      <c r="N32" s="108">
        <f>'M&amp;STP SUPERVISOR MGR DATA'!F33-(C32+H32)</f>
        <v>0</v>
      </c>
      <c r="O32" s="109"/>
      <c r="P32" s="264" t="str">
        <f t="shared" si="17"/>
        <v>0.0%</v>
      </c>
      <c r="Q32" s="109"/>
      <c r="R32" s="270" t="str">
        <f t="shared" si="4"/>
        <v>0.0%</v>
      </c>
      <c r="S32" s="103">
        <f t="shared" si="5"/>
        <v>0</v>
      </c>
      <c r="T32" s="270" t="str">
        <f t="shared" si="6"/>
        <v>0.0%</v>
      </c>
      <c r="U32" s="110" t="str">
        <f t="shared" si="7"/>
        <v>0.0%</v>
      </c>
      <c r="V32" s="108">
        <f>'M&amp;STP SUPERVISOR MGR DATA'!G33</f>
        <v>0</v>
      </c>
      <c r="W32" s="109"/>
      <c r="X32" s="111" t="str">
        <f>IFERROR(W32/'M&amp;STP SUPERVISOR MGR DATA'!G33,"0.0%")</f>
        <v>0.0%</v>
      </c>
      <c r="Y32" s="112">
        <f t="shared" si="8"/>
        <v>0</v>
      </c>
      <c r="Z32" s="107" t="str">
        <f t="shared" si="9"/>
        <v>0.0%</v>
      </c>
      <c r="AA32" s="113">
        <f>'M&amp;STP SUPERVISOR MGR DATA'!H33</f>
        <v>0</v>
      </c>
      <c r="AB32" s="109"/>
      <c r="AC32" s="175" t="str">
        <f t="shared" si="10"/>
        <v>0.0%</v>
      </c>
      <c r="AD32" s="112">
        <f t="shared" si="11"/>
        <v>0</v>
      </c>
      <c r="AE32" s="104" t="str">
        <f t="shared" si="12"/>
        <v>0.0%</v>
      </c>
      <c r="AF32" s="175" t="str">
        <f t="shared" si="15"/>
        <v>0.0%</v>
      </c>
      <c r="AG32" s="15"/>
      <c r="AH32" s="21"/>
      <c r="AI32" s="18"/>
      <c r="AJ32" s="18"/>
      <c r="AK32" s="44"/>
      <c r="AL32" s="40"/>
      <c r="AM32" s="171"/>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row>
    <row r="33" spans="1:431" s="14" customFormat="1" ht="24.95" customHeight="1" thickBot="1" x14ac:dyDescent="0.3">
      <c r="A33" s="241" t="s">
        <v>76</v>
      </c>
      <c r="B33" s="253">
        <f>'M&amp;STP SUPERVISOR MGR DATA'!I34</f>
        <v>0</v>
      </c>
      <c r="C33" s="254">
        <f>+'M&amp;STP SUPERVISOR MGR DATA'!L34</f>
        <v>0</v>
      </c>
      <c r="D33" s="242"/>
      <c r="E33" s="258" t="str">
        <f t="shared" si="0"/>
        <v>0.0%</v>
      </c>
      <c r="F33" s="259">
        <f t="shared" si="1"/>
        <v>0</v>
      </c>
      <c r="G33" s="258" t="str">
        <f t="shared" si="2"/>
        <v>0.0%</v>
      </c>
      <c r="H33" s="243"/>
      <c r="I33" s="244"/>
      <c r="J33" s="265" t="str">
        <f t="shared" si="13"/>
        <v>0.0%</v>
      </c>
      <c r="K33" s="266">
        <f t="shared" si="14"/>
        <v>0</v>
      </c>
      <c r="L33" s="265" t="str">
        <f t="shared" si="3"/>
        <v>0.0%</v>
      </c>
      <c r="M33" s="273" t="str">
        <f t="shared" si="16"/>
        <v>0.0%</v>
      </c>
      <c r="N33" s="267">
        <f>'M&amp;STP SUPERVISOR MGR DATA'!F34-(C33+H33)</f>
        <v>0</v>
      </c>
      <c r="O33" s="244"/>
      <c r="P33" s="265" t="str">
        <f t="shared" si="17"/>
        <v>0.0%</v>
      </c>
      <c r="Q33" s="244"/>
      <c r="R33" s="271" t="str">
        <f t="shared" si="4"/>
        <v>0.0%</v>
      </c>
      <c r="S33" s="266">
        <f t="shared" si="5"/>
        <v>0</v>
      </c>
      <c r="T33" s="271" t="str">
        <f t="shared" si="6"/>
        <v>0.0%</v>
      </c>
      <c r="U33" s="272" t="str">
        <f t="shared" si="7"/>
        <v>0.0%</v>
      </c>
      <c r="V33" s="267">
        <f>'M&amp;STP SUPERVISOR MGR DATA'!G34</f>
        <v>0</v>
      </c>
      <c r="W33" s="244"/>
      <c r="X33" s="287" t="str">
        <f>IFERROR(W33/'M&amp;STP SUPERVISOR MGR DATA'!G34,"0.0%")</f>
        <v>0.0%</v>
      </c>
      <c r="Y33" s="288">
        <f t="shared" si="8"/>
        <v>0</v>
      </c>
      <c r="Z33" s="273" t="str">
        <f t="shared" si="9"/>
        <v>0.0%</v>
      </c>
      <c r="AA33" s="289">
        <f>'M&amp;STP SUPERVISOR MGR DATA'!H34</f>
        <v>0</v>
      </c>
      <c r="AB33" s="244"/>
      <c r="AC33" s="313" t="str">
        <f t="shared" si="10"/>
        <v>0.0%</v>
      </c>
      <c r="AD33" s="288">
        <f t="shared" si="11"/>
        <v>0</v>
      </c>
      <c r="AE33" s="315" t="str">
        <f t="shared" si="12"/>
        <v>0.0%</v>
      </c>
      <c r="AF33" s="313" t="str">
        <f t="shared" si="15"/>
        <v>0.0%</v>
      </c>
      <c r="AG33" s="245"/>
      <c r="AH33" s="246"/>
      <c r="AI33" s="245"/>
      <c r="AJ33" s="247"/>
      <c r="AK33" s="248"/>
      <c r="AL33" s="249"/>
      <c r="AM33" s="250"/>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row>
    <row r="34" spans="1:431" s="13" customFormat="1" ht="24.95" customHeight="1" thickBot="1" x14ac:dyDescent="0.3">
      <c r="A34" s="46"/>
      <c r="B34" s="148"/>
      <c r="C34" s="148"/>
      <c r="D34" s="149"/>
      <c r="E34" s="150"/>
      <c r="F34" s="148"/>
      <c r="G34" s="150"/>
      <c r="H34" s="149"/>
      <c r="I34" s="149"/>
      <c r="J34" s="153"/>
      <c r="K34" s="151"/>
      <c r="L34" s="153"/>
      <c r="M34" s="153"/>
      <c r="N34" s="151"/>
      <c r="O34" s="149"/>
      <c r="P34" s="153"/>
      <c r="Q34" s="149"/>
      <c r="R34" s="154"/>
      <c r="S34" s="155"/>
      <c r="T34" s="156"/>
      <c r="U34" s="154"/>
      <c r="V34" s="151"/>
      <c r="W34" s="149"/>
      <c r="X34" s="154"/>
      <c r="Y34" s="157"/>
      <c r="Z34" s="153"/>
      <c r="AA34" s="157"/>
      <c r="AB34" s="149"/>
      <c r="AC34" s="152"/>
      <c r="AD34" s="157"/>
      <c r="AE34" s="152"/>
      <c r="AF34" s="152"/>
      <c r="AG34" s="93"/>
      <c r="AH34" s="93"/>
      <c r="AI34" s="93"/>
      <c r="AJ34" s="93"/>
      <c r="AK34" s="94"/>
      <c r="AL34" s="96"/>
      <c r="AM34" s="96"/>
    </row>
    <row r="35" spans="1:431" s="279" customFormat="1" ht="28.5" customHeight="1" thickBot="1" x14ac:dyDescent="0.3">
      <c r="A35" s="95" t="s">
        <v>91</v>
      </c>
      <c r="B35" s="115">
        <f>SUM(B3:B33)</f>
        <v>0</v>
      </c>
      <c r="C35" s="276">
        <f>SUM(C3:C33)</f>
        <v>0</v>
      </c>
      <c r="D35" s="277">
        <f>SUM(D3:D33)</f>
        <v>0</v>
      </c>
      <c r="E35" s="116" t="str">
        <f>IFERROR(D35/C35,"0.0%")</f>
        <v>0.0%</v>
      </c>
      <c r="F35" s="117">
        <f>SUM(F3:F33)</f>
        <v>0</v>
      </c>
      <c r="G35" s="116" t="str">
        <f>IFERROR(F35/C35,"0.0%")</f>
        <v>0.0%</v>
      </c>
      <c r="H35" s="115">
        <f>SUM(H3:H33)</f>
        <v>0</v>
      </c>
      <c r="I35" s="117">
        <f>SUM(I3:I33)</f>
        <v>0</v>
      </c>
      <c r="J35" s="119" t="str">
        <f>IFERROR(I35/H35,"0.0%")</f>
        <v>0.0%</v>
      </c>
      <c r="K35" s="117">
        <f>H35-I35</f>
        <v>0</v>
      </c>
      <c r="L35" s="119" t="str">
        <f>IFERROR(K35/H35,"0.0%")</f>
        <v>0.0%</v>
      </c>
      <c r="M35" s="120" t="str">
        <f>IFERROR((C35+I35)/(C35+H35),"0.0%")</f>
        <v>0.0%</v>
      </c>
      <c r="N35" s="117">
        <f>SUM(N3:N33)</f>
        <v>0</v>
      </c>
      <c r="O35" s="117">
        <f>SUM(O3:O33)</f>
        <v>0</v>
      </c>
      <c r="P35" s="119" t="str">
        <f>IFERROR(O35/N35,"0.0%")</f>
        <v>0.0%</v>
      </c>
      <c r="Q35" s="117">
        <f>SUM(Q3:Q33)</f>
        <v>0</v>
      </c>
      <c r="R35" s="121" t="str">
        <f>IFERROR(Q35/N35,"0.0%")</f>
        <v>0.0%</v>
      </c>
      <c r="S35" s="117">
        <f t="shared" si="5"/>
        <v>0</v>
      </c>
      <c r="T35" s="122" t="str">
        <f>IFERROR(S35/N35,"0.0%")</f>
        <v>0.0%</v>
      </c>
      <c r="U35" s="123" t="str">
        <f>IFERROR((S35+Q35)/N35,"0.0%")</f>
        <v>0.0%</v>
      </c>
      <c r="V35" s="115">
        <f>SUM(V3:V33)</f>
        <v>0</v>
      </c>
      <c r="W35" s="117">
        <f>SUM(W3:W33)</f>
        <v>0</v>
      </c>
      <c r="X35" s="124" t="str">
        <f>IFERROR(W35/V35,"0.0%")</f>
        <v>0.0%</v>
      </c>
      <c r="Y35" s="117">
        <f>SUM(Y3:Y33)</f>
        <v>0</v>
      </c>
      <c r="Z35" s="125" t="str">
        <f>IFERROR(Y35/V35,"0.0%")</f>
        <v>0.0%</v>
      </c>
      <c r="AA35" s="115">
        <f>SUM(AA3:AA33)</f>
        <v>0</v>
      </c>
      <c r="AB35" s="117">
        <f>SUM(AB3:AB33)</f>
        <v>0</v>
      </c>
      <c r="AC35" s="174" t="str">
        <f>IFERROR(AB35/AA35,"0.0%")</f>
        <v>0.0%</v>
      </c>
      <c r="AD35" s="117">
        <f>SUM(AD3:AD33)</f>
        <v>0</v>
      </c>
      <c r="AE35" s="118" t="str">
        <f>IFERROR(AD35/AA35,"0.0%")</f>
        <v>0.0%</v>
      </c>
      <c r="AF35" s="274" t="str">
        <f>IFERROR((C35+I35+O35+W35+AB35)/B35,"0.0%")</f>
        <v>0.0%</v>
      </c>
      <c r="AG35" s="176"/>
      <c r="AH35" s="176"/>
      <c r="AI35" s="176"/>
      <c r="AJ35" s="176"/>
      <c r="AK35" s="177"/>
      <c r="AL35" s="275"/>
      <c r="AM35" s="275"/>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row>
    <row r="36" spans="1:431" s="8" customFormat="1" ht="15.75" thickBot="1" x14ac:dyDescent="0.3">
      <c r="B36" s="9"/>
      <c r="C36" s="9"/>
      <c r="D36" s="9"/>
      <c r="F36" s="9"/>
      <c r="G36" s="9"/>
      <c r="H36" s="9"/>
      <c r="I36" s="9"/>
      <c r="J36" s="9"/>
      <c r="K36" s="9"/>
      <c r="L36" s="9"/>
      <c r="M36" s="9"/>
      <c r="N36" s="9"/>
      <c r="O36" s="9"/>
      <c r="P36" s="9"/>
      <c r="Q36" s="9"/>
      <c r="R36" s="9"/>
      <c r="S36" s="9"/>
      <c r="T36" s="9"/>
      <c r="U36" s="9"/>
      <c r="V36" s="9"/>
      <c r="W36" s="9"/>
      <c r="X36" s="9"/>
      <c r="Y36" s="9"/>
      <c r="Z36" s="9"/>
      <c r="AA36" s="3"/>
      <c r="AB36" s="3"/>
      <c r="AC36" s="3"/>
      <c r="AD36" s="3"/>
      <c r="AE36" s="3"/>
      <c r="AF36" s="3"/>
      <c r="AG36" s="97" t="str">
        <f>"Yes   "&amp;TEXT(COUNTIF($AG$3:$AG$33, "Yes"), 0)</f>
        <v>Yes   0</v>
      </c>
      <c r="AH36" s="97" t="str">
        <f>"Yes   "&amp;TEXT(COUNTIF($AH$3:$AH$33, "Yes"), 0)</f>
        <v>Yes   0</v>
      </c>
      <c r="AI36" s="97" t="str">
        <f>"Yes   "&amp;TEXT(COUNTIF($AI$3:$AI$33, "Yes"), 0)</f>
        <v>Yes   0</v>
      </c>
      <c r="AJ36" s="97" t="str">
        <f>"Yes   "&amp;TEXT(COUNTIF($AJ$3:$AJ$33, "Yes"), 0)</f>
        <v>Yes   0</v>
      </c>
      <c r="AK36" s="97" t="str">
        <f>"Yes   "&amp;TEXT(COUNTIF($AK$3:$AK$33, "Yes"), 0)</f>
        <v>Yes   0</v>
      </c>
      <c r="AL36" s="97" t="str">
        <f>"Yes   "&amp;TEXT(COUNTIF($AL$3:$AL$33, "Yes"), 0)</f>
        <v>Yes   0</v>
      </c>
      <c r="AM36" s="97" t="str">
        <f>"Yes   "&amp;TEXT(COUNTIF($AM$3:$AM$33, "Yes"), 0)</f>
        <v>Yes   0</v>
      </c>
      <c r="AN36" s="3"/>
      <c r="AO36" s="3"/>
      <c r="AP36" s="3"/>
      <c r="AQ36" s="3"/>
      <c r="AR36" s="3"/>
      <c r="AS36" s="3"/>
      <c r="AT36" s="3"/>
      <c r="AU36" s="3"/>
      <c r="AV36" s="3"/>
      <c r="AW36" s="3"/>
      <c r="AX36" s="3"/>
      <c r="AY36" s="3"/>
      <c r="AZ36" s="3"/>
      <c r="BA36" s="3"/>
      <c r="BB36" s="3"/>
      <c r="BC36" s="3"/>
      <c r="BD36" s="3"/>
      <c r="BE36" s="3"/>
      <c r="BF36" s="3"/>
      <c r="BG36" s="3"/>
      <c r="BH36" s="3"/>
      <c r="BI36" s="3"/>
      <c r="BJ36" s="3"/>
    </row>
    <row r="37" spans="1:431" s="8" customFormat="1" ht="20.25" thickTop="1" thickBot="1" x14ac:dyDescent="0.35">
      <c r="A37" s="39" t="s">
        <v>57</v>
      </c>
      <c r="B37" s="126" t="s">
        <v>110</v>
      </c>
      <c r="C37" s="178">
        <f>C35+H35</f>
        <v>0</v>
      </c>
      <c r="D37" s="204" t="s">
        <v>215</v>
      </c>
      <c r="E37" s="203"/>
      <c r="F37" s="127"/>
      <c r="G37" s="127"/>
      <c r="H37" s="127"/>
      <c r="I37" s="127"/>
      <c r="J37" s="127"/>
      <c r="K37" s="127"/>
      <c r="L37" s="127"/>
      <c r="M37" s="127"/>
      <c r="N37" s="127"/>
      <c r="O37" s="127"/>
      <c r="P37" s="127"/>
      <c r="Q37" s="127"/>
      <c r="R37" s="127"/>
      <c r="S37" s="128"/>
      <c r="U37" s="77" t="s">
        <v>98</v>
      </c>
      <c r="V37" s="22"/>
      <c r="W37" s="22"/>
      <c r="X37" s="9"/>
      <c r="Y37" s="9"/>
      <c r="Z37" s="20"/>
      <c r="AA37" s="3"/>
      <c r="AB37" s="3"/>
      <c r="AC37" s="3"/>
      <c r="AD37" s="3"/>
      <c r="AE37" s="3"/>
      <c r="AF37" s="3"/>
      <c r="AG37" s="97" t="str">
        <f>"No   "&amp;TEXT(COUNTIF($AG$3:$AG$33, "No"), 0)</f>
        <v>No   0</v>
      </c>
      <c r="AH37" s="97" t="str">
        <f>"No   "&amp;TEXT(COUNTIF($AH$3:$AH$33, "No"), 0)</f>
        <v>No   0</v>
      </c>
      <c r="AI37" s="97" t="str">
        <f>"No   "&amp;TEXT(COUNTIF($AI$3:$AI$33, "No"), 0)</f>
        <v>No   0</v>
      </c>
      <c r="AJ37" s="97" t="str">
        <f>"No   "&amp;TEXT(COUNTIF($AJ$3:$AJ$33, "No"), 0)</f>
        <v>No   0</v>
      </c>
      <c r="AK37" s="97" t="str">
        <f>"No   "&amp;TEXT(COUNTIF($AK$3:$AK$33, "No"), 0)</f>
        <v>No   0</v>
      </c>
      <c r="AL37" s="97" t="str">
        <f>"No   "&amp;TEXT(COUNTIF($AL$3:$AL$33, "No"), 0)</f>
        <v>No   0</v>
      </c>
      <c r="AM37" s="97" t="str">
        <f>"No   "&amp;TEXT(COUNTIF($AM$3:$AM$33, "No"), 0)</f>
        <v>No   0</v>
      </c>
      <c r="AN37" s="3"/>
      <c r="AO37" s="3"/>
      <c r="AP37" s="3"/>
      <c r="AQ37" s="3"/>
      <c r="AR37" s="3"/>
      <c r="AS37" s="3"/>
      <c r="AT37" s="3"/>
      <c r="AU37" s="3"/>
      <c r="AV37" s="3"/>
      <c r="AW37" s="3"/>
      <c r="AX37" s="3"/>
      <c r="AY37" s="3"/>
      <c r="AZ37" s="3"/>
      <c r="BA37" s="3"/>
      <c r="BB37" s="3"/>
      <c r="BC37" s="3"/>
      <c r="BD37" s="3"/>
      <c r="BE37" s="3"/>
      <c r="BF37" s="3"/>
      <c r="BG37" s="3"/>
      <c r="BH37" s="3"/>
      <c r="BI37" s="3"/>
      <c r="BJ37" s="3"/>
    </row>
    <row r="38" spans="1:431" s="8" customFormat="1" ht="18.75" x14ac:dyDescent="0.3">
      <c r="A38" s="25" t="s">
        <v>48</v>
      </c>
      <c r="B38" s="373" t="s">
        <v>221</v>
      </c>
      <c r="C38" s="131">
        <f>C35+I35</f>
        <v>0</v>
      </c>
      <c r="D38" s="184"/>
      <c r="E38" s="185" t="s">
        <v>121</v>
      </c>
      <c r="F38" s="186"/>
      <c r="G38" s="185" t="s">
        <v>122</v>
      </c>
      <c r="H38" s="185" t="s">
        <v>123</v>
      </c>
      <c r="I38" s="187" t="s">
        <v>124</v>
      </c>
      <c r="J38" s="201">
        <f>K35/J40</f>
        <v>0</v>
      </c>
      <c r="K38" s="188"/>
      <c r="L38" s="185" t="s">
        <v>111</v>
      </c>
      <c r="M38" s="185"/>
      <c r="N38" s="185" t="s">
        <v>112</v>
      </c>
      <c r="O38" s="188"/>
      <c r="P38" s="188" t="s">
        <v>114</v>
      </c>
      <c r="Q38" s="188"/>
      <c r="R38" s="189" t="s">
        <v>113</v>
      </c>
      <c r="S38" s="132"/>
      <c r="U38" s="66" t="s">
        <v>96</v>
      </c>
      <c r="V38" s="67">
        <f>COUNTIF('M&amp;STP SUPERVISOR MGR DATA'!F4:F7, "&gt; 0")</f>
        <v>0</v>
      </c>
      <c r="W38" s="68">
        <f>IFERROR(V38/(V38+V39),"0.0%")</f>
        <v>0</v>
      </c>
      <c r="X38" s="69">
        <f>'M&amp;STP SUPERVISOR MGR DATA'!J36</f>
        <v>0</v>
      </c>
      <c r="Y38" s="147">
        <f>X38/936423</f>
        <v>0</v>
      </c>
      <c r="Z38" s="20"/>
      <c r="AA38" s="3"/>
      <c r="AB38" s="3"/>
      <c r="AC38" s="3"/>
      <c r="AD38" s="3"/>
      <c r="AE38" s="3"/>
      <c r="AF38" s="3"/>
      <c r="AG38" s="97" t="str">
        <f>"N/A   "&amp;TEXT(COUNTIF($AG$3:$AG$33, "N/A"), 0)</f>
        <v>N/A   0</v>
      </c>
      <c r="AH38" s="97" t="str">
        <f>"N/A   "&amp;TEXT(COUNTIF($AH$3:$AH$33, "N/A"), 0)</f>
        <v>N/A   0</v>
      </c>
      <c r="AI38" s="97" t="str">
        <f>"N/A   "&amp;TEXT(COUNTIF($AI$3:$AI$33, "N/A"), 0)</f>
        <v>N/A   0</v>
      </c>
      <c r="AJ38" s="97" t="str">
        <f>"N/A   "&amp;TEXT(COUNTIF($AJ$3:$AJ$33, "N/A"), 0)</f>
        <v>N/A   0</v>
      </c>
      <c r="AK38" s="97" t="str">
        <f>"N/A   "&amp;TEXT(COUNTIF($AK$3:$AK$33, "N/A"), 0)</f>
        <v>N/A   0</v>
      </c>
      <c r="AL38" s="97" t="str">
        <f>"Comments   "&amp;TEXT(COUNTIF($AL$3:$AL$33, "See *"), 0)</f>
        <v>Comments   0</v>
      </c>
      <c r="AM38" s="97" t="str">
        <f>"N/A   "&amp;TEXT(COUNTIF($AM$3:$AM$33, "N/A"), 0)</f>
        <v>N/A   0</v>
      </c>
      <c r="AN38" s="7"/>
      <c r="AO38" s="7"/>
      <c r="AP38" s="7"/>
      <c r="AQ38" s="7"/>
      <c r="AR38" s="7"/>
      <c r="AS38" s="7"/>
      <c r="AT38" s="7"/>
      <c r="AU38" s="7"/>
      <c r="AV38" s="7"/>
      <c r="AW38" s="7"/>
      <c r="AX38" s="7"/>
      <c r="AY38" s="7"/>
      <c r="AZ38" s="7"/>
      <c r="BA38" s="7"/>
      <c r="BB38" s="7"/>
      <c r="BC38" s="7"/>
      <c r="BD38" s="7"/>
      <c r="BE38" s="7"/>
      <c r="BF38" s="7"/>
      <c r="BG38" s="7"/>
      <c r="BH38" s="7"/>
      <c r="BI38" s="7"/>
      <c r="BJ38" s="7"/>
    </row>
    <row r="39" spans="1:431" s="8" customFormat="1" ht="18.75" x14ac:dyDescent="0.3">
      <c r="A39" s="25" t="s">
        <v>49</v>
      </c>
      <c r="B39" s="373" t="s">
        <v>222</v>
      </c>
      <c r="C39" s="134" t="str">
        <f>IFERROR(C38/C37,"0.0%")</f>
        <v>0.0%</v>
      </c>
      <c r="D39" s="191" t="s">
        <v>216</v>
      </c>
      <c r="E39" s="26"/>
      <c r="F39" s="26"/>
      <c r="G39" s="26"/>
      <c r="H39" s="26"/>
      <c r="I39" s="3"/>
      <c r="J39" s="200"/>
      <c r="L39" s="26"/>
      <c r="M39" s="26"/>
      <c r="N39" s="26"/>
      <c r="R39" s="190"/>
      <c r="S39" s="132"/>
      <c r="U39" s="70" t="s">
        <v>97</v>
      </c>
      <c r="V39" s="71">
        <f>COUNTIF('M&amp;STP SUPERVISOR MGR DATA'!F4:F7, "=0")</f>
        <v>4</v>
      </c>
      <c r="W39" s="72">
        <f>IFERROR(V39/(V39+V38),"0.0%")</f>
        <v>1</v>
      </c>
      <c r="X39" s="69">
        <f>936423-X38</f>
        <v>936423</v>
      </c>
      <c r="Y39" s="73"/>
      <c r="Z39" s="20"/>
      <c r="AA39" s="129"/>
      <c r="AB39" s="129"/>
      <c r="AG39" s="97" t="str">
        <f>"Comments   "&amp;TEXT(COUNTIF($AG$3:$AG$33, "See *"), 0)</f>
        <v>Comments   0</v>
      </c>
      <c r="AH39" s="97" t="str">
        <f>"Comments   "&amp;TEXT(COUNTIF($AH$3:$AH$33, "See *"), 0)</f>
        <v>Comments   0</v>
      </c>
      <c r="AI39" s="97" t="str">
        <f>"Comments   "&amp;TEXT(COUNTIF($AI$3:$AI$33, "See *"), 0)</f>
        <v>Comments   0</v>
      </c>
      <c r="AJ39" s="97" t="str">
        <f>"Comments   "&amp;TEXT(COUNTIF($AJ$3:$AJ$33, "See *"), 0)</f>
        <v>Comments   0</v>
      </c>
      <c r="AK39" s="97" t="str">
        <f>"Comments   "&amp;TEXT(COUNTIF($AK$3:$AK$33, "See *"), 0)</f>
        <v>Comments   0</v>
      </c>
      <c r="AL39" s="97" t="str">
        <f>"Blank   "&amp;TEXT(COUNTIF($AL$3:$AL$33, ""), 0)</f>
        <v>Blank   31</v>
      </c>
      <c r="AM39" s="97" t="str">
        <f>"Comments   "&amp;TEXT(COUNTIF($AM$3:$AM$33, "See *"), 0)</f>
        <v>Comments   0</v>
      </c>
      <c r="AN39" s="3"/>
      <c r="AO39" s="3"/>
      <c r="AP39" s="3"/>
      <c r="AQ39" s="3"/>
      <c r="AR39" s="3"/>
      <c r="AS39" s="3"/>
      <c r="AT39" s="3"/>
      <c r="AU39" s="3"/>
      <c r="AV39" s="3"/>
      <c r="AW39" s="3"/>
      <c r="AX39" s="3"/>
      <c r="AY39" s="3"/>
      <c r="AZ39" s="3"/>
      <c r="BA39" s="3"/>
      <c r="BB39" s="3"/>
      <c r="BC39" s="3"/>
      <c r="BD39" s="3"/>
      <c r="BE39" s="3"/>
      <c r="BF39" s="3"/>
      <c r="BG39" s="3"/>
      <c r="BH39" s="3"/>
      <c r="BI39" s="3"/>
      <c r="BJ39" s="3"/>
    </row>
    <row r="40" spans="1:431" s="8" customFormat="1" ht="18.75" x14ac:dyDescent="0.3">
      <c r="A40" s="25" t="s">
        <v>51</v>
      </c>
      <c r="B40" s="135"/>
      <c r="D40" s="206" t="s">
        <v>217</v>
      </c>
      <c r="E40" s="181">
        <v>0.46</v>
      </c>
      <c r="F40" s="181"/>
      <c r="G40" s="181">
        <v>0.54</v>
      </c>
      <c r="H40" s="181">
        <v>0.72</v>
      </c>
      <c r="I40" s="181">
        <v>0.28000000000000003</v>
      </c>
      <c r="J40" s="202">
        <v>5269</v>
      </c>
      <c r="K40" s="182"/>
      <c r="L40" s="181">
        <v>0.17</v>
      </c>
      <c r="M40" s="181"/>
      <c r="N40" s="181">
        <v>0.21</v>
      </c>
      <c r="O40" s="182"/>
      <c r="P40" s="183">
        <v>0.64</v>
      </c>
      <c r="Q40" s="181"/>
      <c r="R40" s="192">
        <v>0.97</v>
      </c>
      <c r="S40" s="132"/>
      <c r="U40" s="78" t="s">
        <v>99</v>
      </c>
      <c r="V40" s="74"/>
      <c r="W40" s="74"/>
      <c r="X40" s="73"/>
      <c r="Y40" s="75"/>
      <c r="Z40" s="20"/>
      <c r="AA40" s="133"/>
      <c r="AB40" s="133"/>
      <c r="AG40" s="97" t="str">
        <f>"Blank   "&amp;TEXT(COUNTIF($AG$3:$AG$33, ""), 0)</f>
        <v>Blank   31</v>
      </c>
      <c r="AH40" s="97" t="str">
        <f>"Blank   "&amp;TEXT(COUNTIF($AH$3:$AH$33, ""), 0)</f>
        <v>Blank   31</v>
      </c>
      <c r="AI40" s="97" t="str">
        <f>"Blank   "&amp;TEXT(COUNTIF($AI$3:$AI$33, ""), 0)</f>
        <v>Blank   31</v>
      </c>
      <c r="AJ40" s="97" t="str">
        <f>"Blank   "&amp;TEXT(COUNTIF($AJ$3:$AJ$33, ""), 0)</f>
        <v>Blank   31</v>
      </c>
      <c r="AK40" s="97" t="str">
        <f>"Blank   "&amp;TEXT(COUNTIF($AK$3:$AK$33, ""), 0)</f>
        <v>Blank   31</v>
      </c>
      <c r="AL40" s="7"/>
      <c r="AM40" s="97" t="str">
        <f>"Blank   "&amp;TEXT(COUNTIF($AM$3:$AM$33, ""), 0)</f>
        <v>Blank   31</v>
      </c>
      <c r="AN40" s="3"/>
      <c r="AO40" s="3"/>
      <c r="AP40" s="3"/>
      <c r="AQ40" s="3"/>
      <c r="AR40" s="3"/>
      <c r="AS40" s="3"/>
      <c r="AT40" s="3"/>
      <c r="AU40" s="3"/>
      <c r="AV40" s="3"/>
      <c r="AW40" s="3"/>
      <c r="AX40" s="3"/>
      <c r="AY40" s="3"/>
      <c r="AZ40" s="3"/>
      <c r="BA40" s="3"/>
      <c r="BB40" s="3"/>
      <c r="BC40" s="3"/>
      <c r="BD40" s="3"/>
      <c r="BE40" s="3"/>
      <c r="BF40" s="3"/>
      <c r="BG40" s="3"/>
      <c r="BH40" s="3"/>
      <c r="BI40" s="3"/>
      <c r="BJ40" s="3"/>
    </row>
    <row r="41" spans="1:431" s="8" customFormat="1" ht="18.75" x14ac:dyDescent="0.3">
      <c r="A41" s="25" t="s">
        <v>52</v>
      </c>
      <c r="B41" s="130"/>
      <c r="C41" s="131">
        <f>C35+H35+Q35+V35</f>
        <v>0</v>
      </c>
      <c r="D41" s="205" t="s">
        <v>115</v>
      </c>
      <c r="E41" s="136">
        <f>E35-E40</f>
        <v>-0.46</v>
      </c>
      <c r="F41" s="136"/>
      <c r="G41" s="136">
        <f>G35-G40</f>
        <v>-0.54</v>
      </c>
      <c r="H41" s="136">
        <f>J35-H40</f>
        <v>-0.72</v>
      </c>
      <c r="I41" s="179">
        <f>IFERROR(L35-I40,"0.0%")</f>
        <v>-0.28000000000000003</v>
      </c>
      <c r="J41" s="133" t="s">
        <v>116</v>
      </c>
      <c r="K41" s="22"/>
      <c r="L41" s="136">
        <f>R35-L40</f>
        <v>-0.17</v>
      </c>
      <c r="M41" s="136"/>
      <c r="N41" s="136">
        <f>T35-N40</f>
        <v>-0.21</v>
      </c>
      <c r="O41" s="22"/>
      <c r="P41" s="180">
        <f>IFERROR(Z35-P40,"0.0%")</f>
        <v>-0.64</v>
      </c>
      <c r="Q41" s="138"/>
      <c r="R41" s="193">
        <f>IFERROR(AE35-R40,"0.0%")</f>
        <v>-0.97</v>
      </c>
      <c r="S41" s="132"/>
      <c r="U41" s="66" t="s">
        <v>96</v>
      </c>
      <c r="V41" s="67">
        <f>COUNTIF('M&amp;STP SUPERVISOR MGR DATA'!F8:F34, "&gt; 0")</f>
        <v>0</v>
      </c>
      <c r="W41" s="68">
        <f>IFERROR(V41/(V41+V42),"0.0%")</f>
        <v>0</v>
      </c>
      <c r="X41" s="76">
        <f>((W38*4)+W41)/5</f>
        <v>0</v>
      </c>
      <c r="Y41" s="75"/>
      <c r="Z41" s="20"/>
      <c r="AK41" s="138"/>
      <c r="AL41" s="3"/>
      <c r="AM41" s="3"/>
    </row>
    <row r="42" spans="1:431" s="8" customFormat="1" ht="18.75" x14ac:dyDescent="0.3">
      <c r="A42" s="25" t="s">
        <v>53</v>
      </c>
      <c r="B42" s="130"/>
      <c r="C42" s="131">
        <f>K35+Y35</f>
        <v>0</v>
      </c>
      <c r="D42" s="194"/>
      <c r="E42" s="137"/>
      <c r="F42" s="9"/>
      <c r="G42" s="137"/>
      <c r="H42" s="133"/>
      <c r="I42" s="137"/>
      <c r="J42" s="137"/>
      <c r="K42" s="137"/>
      <c r="L42" s="341" t="s">
        <v>117</v>
      </c>
      <c r="M42" s="133"/>
      <c r="N42" s="341" t="s">
        <v>117</v>
      </c>
      <c r="O42" s="137"/>
      <c r="P42" s="341" t="s">
        <v>117</v>
      </c>
      <c r="Q42" s="4"/>
      <c r="R42" s="342" t="s">
        <v>118</v>
      </c>
      <c r="S42" s="132"/>
      <c r="U42" s="70" t="s">
        <v>97</v>
      </c>
      <c r="V42" s="71">
        <f>COUNTIF('M&amp;STP SUPERVISOR MGR DATA'!F8:F34, "= 0")</f>
        <v>27</v>
      </c>
      <c r="W42" s="72">
        <f>IFERROR(V42/(V42+V41),"0.0%")</f>
        <v>1</v>
      </c>
      <c r="X42" s="73"/>
      <c r="Y42" s="69"/>
      <c r="Z42" s="20"/>
      <c r="AA42" s="134"/>
      <c r="AB42" s="134"/>
    </row>
    <row r="43" spans="1:431" ht="18.75" x14ac:dyDescent="0.3">
      <c r="A43" s="25" t="s">
        <v>54</v>
      </c>
      <c r="B43" s="130"/>
      <c r="C43" s="134" t="str">
        <f>IFERROR(C42/C41,"0.0%")</f>
        <v>0.0%</v>
      </c>
      <c r="D43" s="194"/>
      <c r="E43" s="137"/>
      <c r="F43" s="9"/>
      <c r="G43" s="137"/>
      <c r="H43" s="133"/>
      <c r="I43" s="137"/>
      <c r="J43" s="137"/>
      <c r="K43" s="137"/>
      <c r="L43" s="341"/>
      <c r="M43" s="133"/>
      <c r="N43" s="341"/>
      <c r="O43" s="137"/>
      <c r="P43" s="341"/>
      <c r="Q43" s="137"/>
      <c r="R43" s="342"/>
      <c r="S43" s="139"/>
      <c r="U43" s="79" t="s">
        <v>100</v>
      </c>
      <c r="V43" s="73"/>
      <c r="W43" s="72"/>
      <c r="X43" s="73"/>
      <c r="Y43" s="69"/>
      <c r="Z43" s="20"/>
      <c r="AC43" s="8"/>
      <c r="AD43" s="8"/>
      <c r="AE43" s="8"/>
      <c r="AF43" s="8"/>
    </row>
    <row r="44" spans="1:431" ht="18.600000000000001" customHeight="1" thickBot="1" x14ac:dyDescent="0.35">
      <c r="A44" s="25" t="s">
        <v>55</v>
      </c>
      <c r="B44" s="130"/>
      <c r="C44" s="8"/>
      <c r="D44" s="195"/>
      <c r="E44" s="196"/>
      <c r="F44" s="197"/>
      <c r="G44" s="196"/>
      <c r="H44" s="198"/>
      <c r="I44" s="196"/>
      <c r="J44" s="196"/>
      <c r="K44" s="196"/>
      <c r="L44" s="196"/>
      <c r="M44" s="196"/>
      <c r="N44" s="196"/>
      <c r="O44" s="196"/>
      <c r="P44" s="196"/>
      <c r="Q44" s="196"/>
      <c r="R44" s="199"/>
      <c r="S44" s="139"/>
      <c r="U44" s="66" t="s">
        <v>96</v>
      </c>
      <c r="V44" s="67">
        <f>COUNTIF('M&amp;STP SUPERVISOR MGR DATA'!F4:F34, "&gt; 0")</f>
        <v>0</v>
      </c>
      <c r="W44" s="68">
        <f>IFERROR(V44/(V44+V45),"0.0%")</f>
        <v>0</v>
      </c>
      <c r="X44" s="73"/>
      <c r="Y44" s="69"/>
      <c r="Z44" s="20"/>
      <c r="AC44" s="8"/>
      <c r="AD44" s="8"/>
      <c r="AE44" s="8"/>
      <c r="AF44" s="8"/>
      <c r="AG44" s="8"/>
      <c r="AH44" s="8"/>
      <c r="AI44" s="8"/>
      <c r="AJ44" s="8"/>
      <c r="AK44" s="3"/>
      <c r="AL44" s="3"/>
      <c r="AM44" s="3"/>
    </row>
    <row r="45" spans="1:431" ht="18.75" x14ac:dyDescent="0.3">
      <c r="A45" s="25" t="s">
        <v>56</v>
      </c>
      <c r="B45" s="130"/>
      <c r="C45" s="131">
        <f>C35+I35+O35+W35+AB35</f>
        <v>0</v>
      </c>
      <c r="D45" s="134" t="str">
        <f>IFERROR(C45/C46,"0.0%")</f>
        <v>0.0%</v>
      </c>
      <c r="E45" s="23"/>
      <c r="F45" s="23"/>
      <c r="G45" s="8"/>
      <c r="H45" s="8"/>
      <c r="I45" s="8"/>
      <c r="J45" s="8"/>
      <c r="K45" s="8"/>
      <c r="L45" s="8"/>
      <c r="M45" s="8"/>
      <c r="N45" s="8"/>
      <c r="O45" s="8"/>
      <c r="P45" s="8"/>
      <c r="Q45" s="26"/>
      <c r="R45" s="3"/>
      <c r="S45" s="139"/>
      <c r="U45" s="70" t="s">
        <v>97</v>
      </c>
      <c r="V45" s="71">
        <f>COUNTIF('M&amp;STP SUPERVISOR MGR DATA'!F4:F34, "= 0")</f>
        <v>31</v>
      </c>
      <c r="W45" s="72">
        <f>IFERROR(V45/(V45+V44),"0.0%")</f>
        <v>1</v>
      </c>
      <c r="X45" s="73"/>
      <c r="Y45" s="69"/>
      <c r="Z45" s="20"/>
      <c r="AC45" s="3"/>
      <c r="AD45" s="3"/>
      <c r="AE45" s="3"/>
      <c r="AF45" s="4"/>
      <c r="AG45" s="133"/>
      <c r="AH45" s="133"/>
      <c r="AI45" s="133"/>
      <c r="AJ45" s="133"/>
      <c r="AK45" s="3"/>
    </row>
    <row r="46" spans="1:431" x14ac:dyDescent="0.25">
      <c r="A46" s="8"/>
      <c r="B46" s="130"/>
      <c r="C46" s="131">
        <f>C35+H35+N35+V35+AA35</f>
        <v>0</v>
      </c>
      <c r="D46" s="134" t="str">
        <f>IFERROR(C47/C46,"0.0%")</f>
        <v>0.0%</v>
      </c>
      <c r="E46" s="137" t="s">
        <v>119</v>
      </c>
      <c r="F46" s="9"/>
      <c r="G46" s="137"/>
      <c r="H46" s="140"/>
      <c r="I46" s="140"/>
      <c r="J46" s="137"/>
      <c r="K46" s="133"/>
      <c r="L46" s="137"/>
      <c r="M46" s="137"/>
      <c r="N46" s="137"/>
      <c r="O46" s="137"/>
      <c r="P46" s="137"/>
      <c r="Q46" s="137"/>
      <c r="R46" s="137"/>
      <c r="S46" s="141"/>
      <c r="U46" s="8"/>
      <c r="V46" s="8"/>
      <c r="W46" s="8"/>
      <c r="X46" s="8"/>
      <c r="Y46" s="9"/>
      <c r="Z46" s="20"/>
      <c r="AC46" s="3"/>
      <c r="AD46" s="3"/>
      <c r="AE46" s="3"/>
      <c r="AF46" s="4"/>
      <c r="AG46" s="133"/>
      <c r="AH46" s="133"/>
      <c r="AI46" s="133"/>
      <c r="AJ46" s="133"/>
      <c r="AK46" s="3"/>
    </row>
    <row r="47" spans="1:431" ht="15.75" thickBot="1" x14ac:dyDescent="0.3">
      <c r="B47" s="130"/>
      <c r="C47" s="142">
        <f>C46-C45</f>
        <v>0</v>
      </c>
      <c r="D47" s="143" t="str">
        <f>T35</f>
        <v>0.0%</v>
      </c>
      <c r="E47" s="137" t="s">
        <v>120</v>
      </c>
      <c r="F47" s="9"/>
      <c r="G47" s="137"/>
      <c r="H47" s="140"/>
      <c r="I47" s="140"/>
      <c r="J47" s="137"/>
      <c r="K47" s="133"/>
      <c r="L47" s="137"/>
      <c r="M47" s="137"/>
      <c r="N47" s="137"/>
      <c r="O47" s="137"/>
      <c r="P47" s="137"/>
      <c r="Q47" s="137"/>
      <c r="R47" s="137"/>
      <c r="S47" s="141"/>
      <c r="AH47" s="133"/>
      <c r="AI47" s="133"/>
      <c r="AJ47" s="133"/>
      <c r="AK47" s="3"/>
    </row>
    <row r="48" spans="1:431" ht="15.75" thickTop="1" x14ac:dyDescent="0.25">
      <c r="B48" s="144"/>
      <c r="C48" s="144"/>
      <c r="D48" s="144"/>
      <c r="E48" s="145"/>
      <c r="F48" s="144"/>
      <c r="G48" s="145"/>
      <c r="H48" s="145"/>
      <c r="I48" s="145"/>
      <c r="J48" s="145"/>
      <c r="K48" s="146"/>
      <c r="L48" s="145"/>
      <c r="M48" s="145"/>
      <c r="N48" s="145"/>
      <c r="O48" s="145"/>
      <c r="P48" s="145"/>
      <c r="Q48" s="145"/>
      <c r="R48" s="145"/>
      <c r="S48" s="145"/>
      <c r="AC48" s="3"/>
      <c r="AD48" s="3"/>
      <c r="AE48" s="3"/>
      <c r="AF48" s="4"/>
      <c r="AG48" s="133"/>
      <c r="AH48" s="133"/>
      <c r="AI48" s="133"/>
      <c r="AJ48" s="133"/>
      <c r="AK48" s="3"/>
    </row>
    <row r="49" spans="22:22" x14ac:dyDescent="0.25">
      <c r="V49" s="20"/>
    </row>
    <row r="50" spans="22:22" x14ac:dyDescent="0.25">
      <c r="V50" s="20"/>
    </row>
    <row r="51" spans="22:22" x14ac:dyDescent="0.25">
      <c r="V51" s="20"/>
    </row>
    <row r="52" spans="22:22" x14ac:dyDescent="0.25">
      <c r="V52" s="20"/>
    </row>
    <row r="53" spans="22:22" x14ac:dyDescent="0.25">
      <c r="V53" s="20"/>
    </row>
    <row r="54" spans="22:22" x14ac:dyDescent="0.25">
      <c r="V54" s="20"/>
    </row>
    <row r="55" spans="22:22" x14ac:dyDescent="0.25">
      <c r="V55" s="20"/>
    </row>
    <row r="56" spans="22:22" x14ac:dyDescent="0.25">
      <c r="V56" s="20"/>
    </row>
    <row r="57" spans="22:22" x14ac:dyDescent="0.25">
      <c r="V57" s="20"/>
    </row>
    <row r="58" spans="22:22" x14ac:dyDescent="0.25">
      <c r="V58" s="20"/>
    </row>
    <row r="59" spans="22:22" x14ac:dyDescent="0.25">
      <c r="V59" s="20"/>
    </row>
    <row r="60" spans="22:22" x14ac:dyDescent="0.25">
      <c r="V60" s="20"/>
    </row>
    <row r="61" spans="22:22" x14ac:dyDescent="0.25">
      <c r="V61" s="20"/>
    </row>
    <row r="62" spans="22:22" x14ac:dyDescent="0.25">
      <c r="V62" s="20"/>
    </row>
    <row r="63" spans="22:22" x14ac:dyDescent="0.25">
      <c r="V63" s="20"/>
    </row>
    <row r="64" spans="22:22" x14ac:dyDescent="0.25">
      <c r="V64" s="20"/>
    </row>
    <row r="65" spans="22:22" x14ac:dyDescent="0.25">
      <c r="V65" s="20"/>
    </row>
  </sheetData>
  <sheetProtection selectLockedCells="1"/>
  <mergeCells count="10">
    <mergeCell ref="AG1:AM1"/>
    <mergeCell ref="H1:M1"/>
    <mergeCell ref="V1:Z1"/>
    <mergeCell ref="AA1:AE1"/>
    <mergeCell ref="B1:G1"/>
    <mergeCell ref="N1:U1"/>
    <mergeCell ref="L42:L43"/>
    <mergeCell ref="N42:N43"/>
    <mergeCell ref="P42:P43"/>
    <mergeCell ref="R42:R43"/>
  </mergeCells>
  <printOptions horizontalCentered="1"/>
  <pageMargins left="0.2" right="0.2" top="0.75" bottom="0.25" header="0.55000000000000004" footer="0.3"/>
  <pageSetup scale="36" fitToWidth="0" orientation="landscape" r:id="rId1"/>
  <headerFooter>
    <oddHeader>&amp;C&amp;"-,Bold"&amp;15DEFENSE CHIEF LEARNING OFFICER COUNCIL (D-CLOC) TRAINING, EDUCATION AND PROFESSIONAL DEVELOPMENT (TE&amp;PD) DATA MANAGEMENT REPORT – FY 2022 (OCTOBER 1, 2021 - SEPTEMBER 30, 2022.  DATA AS OF 9/30/2022</oddHeader>
  </headerFooter>
  <ignoredErrors>
    <ignoredError sqref="E35 G35 P35 X35 Z35 AC35" formula="1"/>
  </ignoredError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E3D74662E3C14CB7AD7E7F779BC874" ma:contentTypeVersion="14" ma:contentTypeDescription="Create a new document." ma:contentTypeScope="" ma:versionID="411374fb1a3ddfb514f04cc9c4f5df26">
  <xsd:schema xmlns:xsd="http://www.w3.org/2001/XMLSchema" xmlns:xs="http://www.w3.org/2001/XMLSchema" xmlns:p="http://schemas.microsoft.com/office/2006/metadata/properties" xmlns:ns3="45db820e-8360-4e1b-8837-65ba645e4852" xmlns:ns4="0d0cc9c6-e4b6-45a1-b716-07fa6febd914" targetNamespace="http://schemas.microsoft.com/office/2006/metadata/properties" ma:root="true" ma:fieldsID="8cc9cce1276858dd154955c35d4ac619" ns3:_="" ns4:_="">
    <xsd:import namespace="45db820e-8360-4e1b-8837-65ba645e4852"/>
    <xsd:import namespace="0d0cc9c6-e4b6-45a1-b716-07fa6febd914"/>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b820e-8360-4e1b-8837-65ba645e4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0cc9c6-e4b6-45a1-b716-07fa6febd91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db820e-8360-4e1b-8837-65ba645e4852" xsi:nil="true"/>
  </documentManagement>
</p:properties>
</file>

<file path=customXml/itemProps1.xml><?xml version="1.0" encoding="utf-8"?>
<ds:datastoreItem xmlns:ds="http://schemas.openxmlformats.org/officeDocument/2006/customXml" ds:itemID="{9E878DAA-3829-415C-9CFE-246E150DF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b820e-8360-4e1b-8837-65ba645e4852"/>
    <ds:schemaRef ds:uri="0d0cc9c6-e4b6-45a1-b716-07fa6febd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40E84-4604-48FE-AD61-F1CFACDE955F}">
  <ds:schemaRefs>
    <ds:schemaRef ds:uri="http://schemas.microsoft.com/sharepoint/v3/contenttype/forms"/>
  </ds:schemaRefs>
</ds:datastoreItem>
</file>

<file path=customXml/itemProps3.xml><?xml version="1.0" encoding="utf-8"?>
<ds:datastoreItem xmlns:ds="http://schemas.openxmlformats.org/officeDocument/2006/customXml" ds:itemID="{62E14E0E-3690-428D-8EBA-630FAA942EDA}">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elements/1.1/"/>
    <ds:schemaRef ds:uri="45db820e-8360-4e1b-8837-65ba645e4852"/>
    <ds:schemaRef ds:uri="http://purl.org/dc/dcmitype/"/>
    <ds:schemaRef ds:uri="http://schemas.openxmlformats.org/package/2006/metadata/core-properties"/>
    <ds:schemaRef ds:uri="0d0cc9c6-e4b6-45a1-b716-07fa6febd91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M&amp;STP SUPERVISOR MGR DATA</vt:lpstr>
      <vt:lpstr>M&amp;STP TRAINING COMPLIANCE</vt:lpstr>
      <vt:lpstr>'M&amp;STP SUPERVISOR MGR DATA'!Print_Area</vt:lpstr>
      <vt:lpstr>'M&amp;STP TRAINING COMPLIANCE'!Print_Area</vt:lpstr>
    </vt:vector>
  </TitlesOfParts>
  <Company>OIG DoD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Simelton, Orlando K. CIV DODHRA DMDC (US)</dc:creator>
  <cp:lastModifiedBy>Simelton, Orlando K CIV DODHRA DCPAS (USA)</cp:lastModifiedBy>
  <cp:lastPrinted>2024-12-12T21:59:00Z</cp:lastPrinted>
  <dcterms:created xsi:type="dcterms:W3CDTF">2018-09-04T16:17:37Z</dcterms:created>
  <dcterms:modified xsi:type="dcterms:W3CDTF">2024-12-31T13:56:34Z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0x01010026E3D74662E3C14CB7AD7E7F779BC874</vt:lpwstr>
  </property>
</Properties>
</file>